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filterPrivacy="1"/>
  <xr:revisionPtr revIDLastSave="0" documentId="8_{9CE9C1F8-A0A5-4C55-BC7A-DED87017C1A0}" xr6:coauthVersionLast="47" xr6:coauthVersionMax="47" xr10:uidLastSave="{00000000-0000-0000-0000-000000000000}"/>
  <bookViews>
    <workbookView xWindow="2652" yWindow="2652" windowWidth="17280" windowHeight="9960" xr2:uid="{00000000-000D-0000-FFFF-FFFF00000000}"/>
  </bookViews>
  <sheets>
    <sheet name="Таблиця 1" sheetId="1" r:id="rId1"/>
    <sheet name="Таблиця 2" sheetId="2" r:id="rId2"/>
    <sheet name="Таблиця 3" sheetId="3" r:id="rId3"/>
    <sheet name="Таблиця 4" sheetId="4" r:id="rId4"/>
    <sheet name="Таблиця 5" sheetId="5" r:id="rId5"/>
  </sheets>
  <definedNames>
    <definedName name="bookmark4" localSheetId="3">'Таблиця 4'!$A$2</definedName>
    <definedName name="_xlnm.Print_Area" localSheetId="0">'Таблиця 1'!$A$1:$F$104</definedName>
    <definedName name="_xlnm.Print_Area" localSheetId="2">'Таблиця 3'!$A$1:$F$49</definedName>
    <definedName name="_xlnm.Print_Area" localSheetId="4">'Таблиця 5'!$A$1:$M$33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8" i="5" l="1"/>
  <c r="C26" i="5"/>
  <c r="C10" i="5"/>
  <c r="C19" i="5"/>
  <c r="C27" i="5"/>
  <c r="F47" i="1" l="1"/>
  <c r="F58" i="1"/>
  <c r="D9" i="5" l="1"/>
  <c r="D10" i="5"/>
  <c r="D11" i="5"/>
  <c r="D74" i="1"/>
  <c r="C74" i="1"/>
  <c r="D54" i="1"/>
  <c r="C54" i="1"/>
  <c r="D24" i="1" l="1"/>
  <c r="D95" i="1" l="1"/>
  <c r="D93" i="1" s="1"/>
  <c r="F14" i="3" l="1"/>
  <c r="F45" i="3" l="1"/>
  <c r="F44" i="3"/>
  <c r="F22" i="3"/>
  <c r="F14" i="2"/>
  <c r="F8" i="2"/>
  <c r="F74" i="1"/>
  <c r="E14" i="4" l="1"/>
  <c r="E12" i="3"/>
  <c r="D17" i="2" l="1"/>
  <c r="C17" i="2"/>
  <c r="E31" i="3" l="1"/>
  <c r="E23" i="3"/>
  <c r="E22" i="3"/>
  <c r="E21" i="3"/>
  <c r="C95" i="1" l="1"/>
  <c r="C93" i="1" s="1"/>
  <c r="D89" i="1" l="1"/>
  <c r="D29" i="1" l="1"/>
  <c r="D96" i="1" l="1"/>
  <c r="E9" i="4"/>
  <c r="D24" i="3" l="1"/>
  <c r="F24" i="3" s="1"/>
  <c r="D25" i="2"/>
  <c r="D16" i="2"/>
  <c r="D97" i="1"/>
  <c r="D23" i="2" s="1"/>
  <c r="D27" i="3" l="1"/>
  <c r="C97" i="1"/>
  <c r="C23" i="2" s="1"/>
  <c r="F23" i="2" s="1"/>
  <c r="D21" i="2" l="1"/>
  <c r="D15" i="2"/>
  <c r="E44" i="3"/>
  <c r="E45" i="3"/>
  <c r="D26" i="3" l="1"/>
  <c r="E10" i="3"/>
  <c r="F10" i="3"/>
  <c r="C13" i="3"/>
  <c r="D13" i="3"/>
  <c r="D8" i="4"/>
  <c r="C8" i="4"/>
  <c r="E10" i="4"/>
  <c r="E8" i="4" s="1"/>
  <c r="B20" i="5"/>
  <c r="D13" i="5"/>
  <c r="D14" i="5"/>
  <c r="D15" i="5"/>
  <c r="D22" i="5"/>
  <c r="D23" i="5"/>
  <c r="D9" i="3" l="1"/>
  <c r="D43" i="3" s="1"/>
  <c r="C9" i="3"/>
  <c r="C43" i="3" s="1"/>
  <c r="F13" i="3"/>
  <c r="E13" i="3"/>
  <c r="E14" i="3"/>
  <c r="E11" i="3"/>
  <c r="F11" i="3"/>
  <c r="D17" i="5"/>
  <c r="D26" i="5"/>
  <c r="D19" i="5"/>
  <c r="C12" i="5"/>
  <c r="B12" i="5"/>
  <c r="C8" i="5"/>
  <c r="B8" i="5"/>
  <c r="F43" i="3" l="1"/>
  <c r="D12" i="5"/>
  <c r="C20" i="5"/>
  <c r="D20" i="5" s="1"/>
  <c r="D21" i="5"/>
  <c r="D8" i="5"/>
  <c r="E9" i="3"/>
  <c r="F9" i="3"/>
  <c r="E43" i="3"/>
  <c r="D18" i="5"/>
  <c r="D25" i="5" l="1"/>
  <c r="F25" i="1"/>
  <c r="F27" i="1"/>
  <c r="F28" i="1"/>
  <c r="F31" i="1"/>
  <c r="F32" i="1"/>
  <c r="F33" i="1"/>
  <c r="F34" i="1"/>
  <c r="F35" i="1"/>
  <c r="F37" i="1"/>
  <c r="F38" i="1"/>
  <c r="F39" i="1"/>
  <c r="F42" i="1"/>
  <c r="F43" i="1"/>
  <c r="F44" i="1"/>
  <c r="F45" i="1"/>
  <c r="F49" i="1"/>
  <c r="F50" i="1"/>
  <c r="F55" i="1"/>
  <c r="F61" i="1"/>
  <c r="F62" i="1"/>
  <c r="F63" i="1"/>
  <c r="F72" i="1"/>
  <c r="F76" i="1"/>
  <c r="E25" i="1"/>
  <c r="E28" i="1"/>
  <c r="C98" i="1"/>
  <c r="E94" i="1"/>
  <c r="D98" i="1"/>
  <c r="C96" i="1"/>
  <c r="D77" i="1"/>
  <c r="D99" i="1" s="1"/>
  <c r="C77" i="1"/>
  <c r="C99" i="1" s="1"/>
  <c r="C29" i="1"/>
  <c r="E28" i="2"/>
  <c r="E27" i="2"/>
  <c r="E26" i="2"/>
  <c r="E24" i="2"/>
  <c r="E23" i="2"/>
  <c r="E22" i="2"/>
  <c r="E20" i="2"/>
  <c r="E19" i="2"/>
  <c r="E18" i="2"/>
  <c r="E17" i="2"/>
  <c r="E14" i="2"/>
  <c r="E13" i="2"/>
  <c r="E12" i="2"/>
  <c r="E11" i="2"/>
  <c r="E10" i="2"/>
  <c r="E9" i="2"/>
  <c r="C24" i="1"/>
  <c r="C89" i="1" s="1"/>
  <c r="E26" i="1"/>
  <c r="E27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8" i="1"/>
  <c r="E79" i="1"/>
  <c r="E80" i="1"/>
  <c r="E81" i="1"/>
  <c r="E82" i="1"/>
  <c r="E83" i="1"/>
  <c r="E84" i="1"/>
  <c r="E85" i="1"/>
  <c r="E86" i="1"/>
  <c r="E87" i="1"/>
  <c r="E88" i="1"/>
  <c r="C100" i="1" l="1"/>
  <c r="C90" i="1" s="1"/>
  <c r="C25" i="2"/>
  <c r="F25" i="2" s="1"/>
  <c r="C16" i="2"/>
  <c r="E77" i="1"/>
  <c r="E96" i="1"/>
  <c r="E24" i="3"/>
  <c r="F97" i="1"/>
  <c r="F89" i="1"/>
  <c r="F54" i="1"/>
  <c r="E54" i="1"/>
  <c r="F95" i="1"/>
  <c r="E29" i="1"/>
  <c r="F96" i="1"/>
  <c r="F93" i="1"/>
  <c r="F29" i="1"/>
  <c r="F24" i="1"/>
  <c r="E24" i="1"/>
  <c r="E89" i="1"/>
  <c r="E98" i="1"/>
  <c r="E95" i="1"/>
  <c r="E97" i="1"/>
  <c r="E8" i="2"/>
  <c r="F16" i="2" l="1"/>
  <c r="C21" i="2"/>
  <c r="F21" i="2" s="1"/>
  <c r="E25" i="2"/>
  <c r="C15" i="2"/>
  <c r="E16" i="2"/>
  <c r="D100" i="1"/>
  <c r="F99" i="1"/>
  <c r="E99" i="1"/>
  <c r="E93" i="1"/>
  <c r="D90" i="1" l="1"/>
  <c r="D91" i="1" s="1"/>
  <c r="F26" i="3"/>
  <c r="F15" i="2"/>
  <c r="E27" i="3"/>
  <c r="F27" i="3"/>
  <c r="E15" i="2"/>
  <c r="E21" i="2"/>
  <c r="E100" i="1"/>
  <c r="F100" i="1"/>
  <c r="E26" i="3" l="1"/>
  <c r="E90" i="1"/>
  <c r="F90" i="1"/>
  <c r="E91" i="1" l="1"/>
</calcChain>
</file>

<file path=xl/sharedStrings.xml><?xml version="1.0" encoding="utf-8"?>
<sst xmlns="http://schemas.openxmlformats.org/spreadsheetml/2006/main" count="269" uniqueCount="202">
  <si>
    <t>Коди</t>
  </si>
  <si>
    <t>Підприємство</t>
  </si>
  <si>
    <t>За ЄДРПОУ</t>
  </si>
  <si>
    <t>Орган управління</t>
  </si>
  <si>
    <t>За СПОДУ</t>
  </si>
  <si>
    <t>Галузь</t>
  </si>
  <si>
    <t>За ЗКНГ</t>
  </si>
  <si>
    <t>Вид економічної діяльності</t>
  </si>
  <si>
    <t>За КВЕД</t>
  </si>
  <si>
    <t>Місцезнаходження</t>
  </si>
  <si>
    <t>За КОАТУУ</t>
  </si>
  <si>
    <t>Телефон</t>
  </si>
  <si>
    <t>ЗВІТ ПРО ВИКОНАННЯ ФІНАНСОВОГО ПЛАНУ</t>
  </si>
  <si>
    <t>Таблиця 1</t>
  </si>
  <si>
    <t>І. Формування фінансових результатів</t>
  </si>
  <si>
    <t>Найменування показника</t>
  </si>
  <si>
    <t>Код</t>
  </si>
  <si>
    <t>рядка</t>
  </si>
  <si>
    <t>Звітний період (квартал/рік)</t>
  </si>
  <si>
    <t>план</t>
  </si>
  <si>
    <t>факт</t>
  </si>
  <si>
    <t>відхилення, +/–</t>
  </si>
  <si>
    <t>виконання, %</t>
  </si>
  <si>
    <t>Доходи і витрати (деталізація)</t>
  </si>
  <si>
    <t>Чистий дохід від реалізації продукції (товарів, робіт, послуг)</t>
  </si>
  <si>
    <t>Кошти місцевого бюджету</t>
  </si>
  <si>
    <t>Кошти обласного бюджету</t>
  </si>
  <si>
    <t>Кошти НСЗУ</t>
  </si>
  <si>
    <t>Інші доходи</t>
  </si>
  <si>
    <t>Собівартість реалізованої продукції (товарів, робіт, послуг)</t>
  </si>
  <si>
    <t>Витрати на сировину та основні матеріали</t>
  </si>
  <si>
    <t>Витрати на паливно-мастильні матеріали</t>
  </si>
  <si>
    <t>Витрати на електроенергію</t>
  </si>
  <si>
    <t>Витрати на оплату праці</t>
  </si>
  <si>
    <t>Відрахування на соціальні заходи</t>
  </si>
  <si>
    <t>Витрати, що здійснюються для підтримання об’єкта в робочому стані (проведення ремонту, технічного огляду, нагляду, обслуговування тощо)</t>
  </si>
  <si>
    <t>Амортизація основних засобів і нематеріальних активів</t>
  </si>
  <si>
    <t>Інші витрати (розшифрувати)</t>
  </si>
  <si>
    <t>Витрати на теплопостачання</t>
  </si>
  <si>
    <t>Витрати на водопостачання</t>
  </si>
  <si>
    <t>Витрати на газ</t>
  </si>
  <si>
    <t>Витрати на тверде паливо</t>
  </si>
  <si>
    <t>Витрати на матеріали, обладнання та інвентар</t>
  </si>
  <si>
    <t>Витрати на медикаменти та перев’язувальні матеріали</t>
  </si>
  <si>
    <t>Витрати на продукти харчування</t>
  </si>
  <si>
    <t>Витрати на виплату пенсій</t>
  </si>
  <si>
    <t>Витрати на страхування</t>
  </si>
  <si>
    <t>Плата за держ. реєстрацію джерел іонізуючого випромінювання. Екологічний податок,земельний податок</t>
  </si>
  <si>
    <t>Витрати на службові відрядження</t>
  </si>
  <si>
    <t>Витрати на навчання курси</t>
  </si>
  <si>
    <t>Витрати за вивіз сміття</t>
  </si>
  <si>
    <t>Витрати на придбання медичного обладнання</t>
  </si>
  <si>
    <t>Витрати на виготовлення технічної документації</t>
  </si>
  <si>
    <t>Оплата послуг (крім комунальних)</t>
  </si>
  <si>
    <t>Адміністративні витрати, у тому числі:</t>
  </si>
  <si>
    <t>витрати, пов’язані з використанням власних службових автомобілів</t>
  </si>
  <si>
    <t>витрати на оренду службових автомобілів</t>
  </si>
  <si>
    <t>витрати на консалтингові послуги</t>
  </si>
  <si>
    <t>витрати на страхові послуги</t>
  </si>
  <si>
    <t>витрати на аудиторські послуги</t>
  </si>
  <si>
    <t>витрати на службові відрядження</t>
  </si>
  <si>
    <t>витрати на зв'язок</t>
  </si>
  <si>
    <t>витрати на оплату праці</t>
  </si>
  <si>
    <t>відрахування на соціальні заходи</t>
  </si>
  <si>
    <t>амортизація основних засобів і нематеріальних активів загальногосподарського призначення</t>
  </si>
  <si>
    <t>витрати на операційну оренду основних засобів та роялті, що мають загальногосподарське призначення</t>
  </si>
  <si>
    <t>витрати на страхування загальногосподарського персоналу</t>
  </si>
  <si>
    <t>організаційно-технічні послуги</t>
  </si>
  <si>
    <t>консультаційні та інформаційні послуги</t>
  </si>
  <si>
    <t>юридичні послуги</t>
  </si>
  <si>
    <t>послуги з оцінки майна</t>
  </si>
  <si>
    <t>витрати на охорону праці загальногосподарського персоналу</t>
  </si>
  <si>
    <t>витрати на підвищення кваліфікації та перепідготовку кадрів</t>
  </si>
  <si>
    <t>витрати на утримання основних фондів, інших необоротних активів загальногосподарського використання, у тому числі:</t>
  </si>
  <si>
    <t>витрати на поліпшення основних фондів</t>
  </si>
  <si>
    <t>Витрати на збут, у тому числі:</t>
  </si>
  <si>
    <t>транспортні витрати</t>
  </si>
  <si>
    <t>витрати на зберігання та упаковку</t>
  </si>
  <si>
    <t>амортизація основних засобів  і нематеріальних активів</t>
  </si>
  <si>
    <t>витрати на рекламу</t>
  </si>
  <si>
    <t>інші витрати на збут (розшифрувати)</t>
  </si>
  <si>
    <t>Інші операційні доходи (розшифрувати)</t>
  </si>
  <si>
    <t>інші операційні витрати (розшифрувати)</t>
  </si>
  <si>
    <t>Усього доходів</t>
  </si>
  <si>
    <t>Усього витрат</t>
  </si>
  <si>
    <t>Нерозподілені доходи</t>
  </si>
  <si>
    <t>Елементи операційних витрат</t>
  </si>
  <si>
    <t>витрати на сировину та основні матеріали</t>
  </si>
  <si>
    <t>Амортизація</t>
  </si>
  <si>
    <t>Інші операційні витрати</t>
  </si>
  <si>
    <t>Усього</t>
  </si>
  <si>
    <t>(посада)</t>
  </si>
  <si>
    <t>(підпис)</t>
  </si>
  <si>
    <t>(прізвище, ініціали)</t>
  </si>
  <si>
    <t>Код рядка</t>
  </si>
  <si>
    <t>Таблиця 2</t>
  </si>
  <si>
    <t>II. Розрахунки з бюджетом</t>
  </si>
  <si>
    <t xml:space="preserve"> Розподіл нерозподіленого доходу</t>
  </si>
  <si>
    <t>Залишок нерозподіленого доходу на початок звітного періоду, усього, у тому числі:</t>
  </si>
  <si>
    <t>Спрямування нерозподіленого доходу, усього, у тому числі:</t>
  </si>
  <si>
    <t>Розвиток статутної діяльності</t>
  </si>
  <si>
    <t>у тому числі за основними видами діяльності за КВЕД</t>
  </si>
  <si>
    <t>Резервний фонд</t>
  </si>
  <si>
    <t>Залишок нерозподіленого доходу на кінець звітного періоду</t>
  </si>
  <si>
    <t>Сплата податків та зборів до місцевих бюджетів (податкові платежі), усього, у тому числі:</t>
  </si>
  <si>
    <t>податок на доходи фізичних осіб (18%)</t>
  </si>
  <si>
    <t>земельний податок</t>
  </si>
  <si>
    <t>орендна плата</t>
  </si>
  <si>
    <t>інші податки та збори (розшифрувати)</t>
  </si>
  <si>
    <t>Екологічний податок</t>
  </si>
  <si>
    <t>Інші податки, збори та платежі на користь держави, усього, у тому числі:</t>
  </si>
  <si>
    <t>митні платежі</t>
  </si>
  <si>
    <t>єдиний внесок на загальнообов'язкове державне соціальне страхування 22%</t>
  </si>
  <si>
    <t>інші податки, збори та платежі (розшифрувати)</t>
  </si>
  <si>
    <t>Погашення податкового боргу, усього, у тому числі:</t>
  </si>
  <si>
    <t>погашення реструктуризованих та відстрочених сум, що підлягають сплаті в поточному році до бюджетів та державних цільових фондів</t>
  </si>
  <si>
    <t>інші (штрафи, пені, неустойки) (розшифрувати)</t>
  </si>
  <si>
    <t>Таблиця З</t>
  </si>
  <si>
    <t>III. Рух грошових коштів</t>
  </si>
  <si>
    <t>І. Рух коштів у результаті операційної діяльності</t>
  </si>
  <si>
    <t>Надходження грошових коштів від операційної діяльності</t>
  </si>
  <si>
    <t>Виручка від реалізації продукції (товарів, робіт, послуг)</t>
  </si>
  <si>
    <t>Повернення податків і зборів, у тому числі:</t>
  </si>
  <si>
    <t>податку на додану вартість</t>
  </si>
  <si>
    <t>Цільове фінансування (розшифрувати)</t>
  </si>
  <si>
    <t>Надходження авансів від покупців і замовників</t>
  </si>
  <si>
    <t>Отримання коштів за короткостроковими зобов'язаннями</t>
  </si>
  <si>
    <t>Інші надходження (розшифрувати)</t>
  </si>
  <si>
    <t>Від отриманих благодійних внесків грантів та дарунків</t>
  </si>
  <si>
    <t>Видатки грошових коштів від операційної діяльності</t>
  </si>
  <si>
    <t>Розрахунки за продукцію (товари, роботи та послуги)</t>
  </si>
  <si>
    <t>Розрахунки з оплати праці</t>
  </si>
  <si>
    <t>Повернення коштів за короткостроковими зобов'язаннями</t>
  </si>
  <si>
    <t>Зобов’язання з податків, зборів та інших обов’язкових платежів, у тому числі:</t>
  </si>
  <si>
    <t>податок на доходи фізичних осіб</t>
  </si>
  <si>
    <t>інші платежі (розшифрувати)</t>
  </si>
  <si>
    <t>Повернення коштів до бюджету</t>
  </si>
  <si>
    <t>Чистий рух коштів від операційної діяльності</t>
  </si>
  <si>
    <t>II. Рух коштів у результаті інвестиційної діяльності</t>
  </si>
  <si>
    <t>Надходження грошових коштів від інвестиційної діяльності</t>
  </si>
  <si>
    <t>Виручка від реалізації необоротних активів</t>
  </si>
  <si>
    <t>Видатки грошових коштів від інвестиційної діяльності</t>
  </si>
  <si>
    <t>Придбання (створення) основних засобів (розшифрувати)</t>
  </si>
  <si>
    <t>Придбання (створення) нематеріальних активів (розшифрувати)</t>
  </si>
  <si>
    <t>модернізація, модифікація (добудова, дообладнання, реконструкція) основних засобів</t>
  </si>
  <si>
    <t>капітальний ремонт</t>
  </si>
  <si>
    <t>Чистий рух коштів від інвестиційної діяльності</t>
  </si>
  <si>
    <t>Чистий грошовий потік</t>
  </si>
  <si>
    <t>Залишок коштів на початок періоду</t>
  </si>
  <si>
    <t>Залишок коштів на кінець періоду</t>
  </si>
  <si>
    <t>Таблиця 4</t>
  </si>
  <si>
    <t>IV. Капітальні інвестиції</t>
  </si>
  <si>
    <t>Капітальні інвестиції, усього, у тому числі:</t>
  </si>
  <si>
    <t>капітальне будівництво</t>
  </si>
  <si>
    <t>придбання (виготовлення) основних засобів</t>
  </si>
  <si>
    <t>придбання (виготовлення) інших необоротних матеріальних активів</t>
  </si>
  <si>
    <t>придбання (створення) нематеріальних активів</t>
  </si>
  <si>
    <t>Таблиця 5</t>
  </si>
  <si>
    <t>V. Дані про персонал та витрати на оплату праці</t>
  </si>
  <si>
    <t>директор</t>
  </si>
  <si>
    <t>адміністративно-управлінський персонал</t>
  </si>
  <si>
    <t>працівники</t>
  </si>
  <si>
    <t>Фонд оплати праці, тис. гри, у тому числі:</t>
  </si>
  <si>
    <t>Середньомісячна заробітна плата одного працівника (грн), усього, у тому числі:</t>
  </si>
  <si>
    <t>Витрати на оплату праці, тис. грн, у тому числі:</t>
  </si>
  <si>
    <t>Середньомісячні витрати на оплату праці одного працівника (грн), усього, у тому числі:</t>
  </si>
  <si>
    <t>Відділ охорони здоров'я Малинської міської ради</t>
  </si>
  <si>
    <t>Житомирська обл., Коростенський р-н, м.Малин, вул. Суворова 83 б</t>
  </si>
  <si>
    <t>витрати на страхування майна загальногосподарського призначення</t>
  </si>
  <si>
    <t>(ПІБ)</t>
  </si>
  <si>
    <t>(посада)                                             (підпис)</t>
  </si>
  <si>
    <t>КНП «Малинська міська лікарня» ММР</t>
  </si>
  <si>
    <t>охорона здоров'я</t>
  </si>
  <si>
    <t>Діяльність лікарняних закладів</t>
  </si>
  <si>
    <t>01991783</t>
  </si>
  <si>
    <t>86.10</t>
  </si>
  <si>
    <t>Додаток 1</t>
  </si>
  <si>
    <t>КОМУНАЛЬНОГО НЕКОМЕРЦІЙНОГО ПІДПРИЄМСТВА «МАЛИНСЬКА МІСЬКА ЛІКАРНЯ» МАЛИНСЬКОЇ МІСЬКОЇ РАДИ</t>
  </si>
  <si>
    <t>Інші доходи (залишок нерозподіленого доходу на початок звітного періоду)</t>
  </si>
  <si>
    <t>Матеріальні витрати, у тому числі (202+206+213+214+301+1002):</t>
  </si>
  <si>
    <t>витрати на комунальні послуги (203+209+212+221)</t>
  </si>
  <si>
    <r>
      <t xml:space="preserve">Середня кількість працівників </t>
    </r>
    <r>
      <rPr>
        <sz val="12"/>
        <color theme="1"/>
        <rFont val="Times New Roman"/>
        <family val="1"/>
        <charset val="204"/>
      </rPr>
      <t xml:space="preserve">(штатних працівників, зовнішніх сумісників та працівників, що працюють за цивільно- правовими договорами),які отримували заробітну плату у звітному періоді, </t>
    </r>
    <r>
      <rPr>
        <b/>
        <sz val="12"/>
        <color rgb="FF000000"/>
        <rFont val="Times New Roman"/>
        <family val="1"/>
        <charset val="204"/>
      </rPr>
      <t>у тому числі:</t>
    </r>
  </si>
  <si>
    <t>до рішення №___Малинської міської ради</t>
  </si>
  <si>
    <t>__-ї сесії восьмого скликання</t>
  </si>
  <si>
    <t>Інші витрати (посл.лікарень підрядників, знешкодження відходів...)</t>
  </si>
  <si>
    <t>інші адміністративні витрати (обсл.програмного заб-ня, оргтехніки….)</t>
  </si>
  <si>
    <t>Інші витрати (кап.ремонт кисневої, електрокардіограф)</t>
  </si>
  <si>
    <t xml:space="preserve">Інші цілі </t>
  </si>
  <si>
    <t>В.о.директора</t>
  </si>
  <si>
    <t>лікарі</t>
  </si>
  <si>
    <r>
      <t xml:space="preserve">працівники:                                                                                                                                        </t>
    </r>
    <r>
      <rPr>
        <sz val="11"/>
        <color theme="1"/>
        <rFont val="Times New Roman"/>
        <family val="1"/>
        <charset val="204"/>
      </rPr>
      <t xml:space="preserve">  </t>
    </r>
  </si>
  <si>
    <t>середній м/персонал</t>
  </si>
  <si>
    <t>молодний м/персонал</t>
  </si>
  <si>
    <t>Ліля БОНДАР</t>
  </si>
  <si>
    <t>за 1 квартал 2025 року</t>
  </si>
  <si>
    <t>харчування військових</t>
  </si>
  <si>
    <t xml:space="preserve">зросла вртість досліджень </t>
  </si>
  <si>
    <t xml:space="preserve">зросла вртість страховки у 2 рази (1 авто) </t>
  </si>
  <si>
    <t>1завгосп,1фармацевт</t>
  </si>
  <si>
    <t>2 мол.м/с , 1сер м/п</t>
  </si>
  <si>
    <t>Військовий збір 5%</t>
  </si>
  <si>
    <t>від ___.___.2025р. № 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</si>
</sst>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3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scheme val="minor"/>
    </font>
    <font>
      <b/>
      <sz val="10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i/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u/>
      <sz val="11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189">
    <xf numFmtId="0" fontId="0" fillId="0" borderId="0" xfId="0"/>
    <xf numFmtId="0" fontId="1" fillId="0" borderId="0" xfId="0" applyFont="1" applyAlignment="1">
      <alignment vertical="center"/>
    </xf>
    <xf numFmtId="0" fontId="3" fillId="0" borderId="0" xfId="0" applyFont="1"/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5" fillId="0" borderId="12" xfId="0" applyFont="1" applyBorder="1" applyAlignment="1">
      <alignment vertical="center" wrapText="1"/>
    </xf>
    <xf numFmtId="0" fontId="5" fillId="0" borderId="12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2" fillId="0" borderId="12" xfId="0" applyFont="1" applyBorder="1" applyAlignment="1">
      <alignment vertical="center" wrapText="1"/>
    </xf>
    <xf numFmtId="0" fontId="3" fillId="0" borderId="12" xfId="0" applyFont="1" applyBorder="1" applyAlignment="1">
      <alignment vertical="center" wrapText="1"/>
    </xf>
    <xf numFmtId="0" fontId="3" fillId="0" borderId="12" xfId="0" applyFont="1" applyBorder="1" applyAlignment="1">
      <alignment horizontal="right" vertical="center" wrapText="1"/>
    </xf>
    <xf numFmtId="0" fontId="2" fillId="0" borderId="12" xfId="0" applyFont="1" applyBorder="1" applyAlignment="1">
      <alignment vertical="center" wrapText="1"/>
    </xf>
    <xf numFmtId="0" fontId="5" fillId="0" borderId="0" xfId="0" applyFont="1" applyAlignment="1">
      <alignment horizontal="right" vertical="center"/>
    </xf>
    <xf numFmtId="0" fontId="14" fillId="0" borderId="0" xfId="0" applyFont="1" applyAlignment="1">
      <alignment horizontal="center" vertical="center" wrapText="1"/>
    </xf>
    <xf numFmtId="0" fontId="11" fillId="0" borderId="6" xfId="0" applyFont="1" applyBorder="1" applyAlignment="1">
      <alignment vertical="center" wrapText="1"/>
    </xf>
    <xf numFmtId="0" fontId="2" fillId="0" borderId="0" xfId="0" applyFont="1" applyAlignment="1">
      <alignment vertical="center"/>
    </xf>
    <xf numFmtId="0" fontId="15" fillId="0" borderId="0" xfId="0" applyFont="1" applyAlignment="1">
      <alignment horizontal="right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0" fillId="2" borderId="3" xfId="0" applyFill="1" applyBorder="1" applyAlignment="1">
      <alignment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left" vertical="center" wrapText="1"/>
    </xf>
    <xf numFmtId="0" fontId="6" fillId="2" borderId="3" xfId="0" applyFont="1" applyFill="1" applyBorder="1" applyAlignment="1">
      <alignment vertical="center" wrapText="1"/>
    </xf>
    <xf numFmtId="0" fontId="4" fillId="2" borderId="8" xfId="0" applyFont="1" applyFill="1" applyBorder="1" applyAlignment="1">
      <alignment horizontal="left" vertical="center" wrapText="1"/>
    </xf>
    <xf numFmtId="0" fontId="6" fillId="2" borderId="3" xfId="0" applyFont="1" applyFill="1" applyBorder="1" applyAlignment="1">
      <alignment horizontal="right" vertical="center" wrapText="1"/>
    </xf>
    <xf numFmtId="0" fontId="8" fillId="2" borderId="8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right" vertical="center"/>
    </xf>
    <xf numFmtId="0" fontId="1" fillId="0" borderId="0" xfId="0" applyFont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left" vertical="center" wrapText="1"/>
    </xf>
    <xf numFmtId="0" fontId="16" fillId="0" borderId="0" xfId="0" applyFont="1" applyAlignment="1">
      <alignment horizontal="right" vertical="center"/>
    </xf>
    <xf numFmtId="0" fontId="17" fillId="0" borderId="0" xfId="0" applyFont="1"/>
    <xf numFmtId="0" fontId="16" fillId="0" borderId="0" xfId="0" applyFont="1" applyAlignment="1">
      <alignment horizontal="center" vertical="center"/>
    </xf>
    <xf numFmtId="0" fontId="16" fillId="0" borderId="0" xfId="0" applyFont="1" applyAlignment="1">
      <alignment vertical="center"/>
    </xf>
    <xf numFmtId="0" fontId="2" fillId="2" borderId="12" xfId="0" applyFont="1" applyFill="1" applyBorder="1" applyAlignment="1">
      <alignment horizontal="center" vertical="center" wrapText="1"/>
    </xf>
    <xf numFmtId="0" fontId="12" fillId="2" borderId="12" xfId="0" applyFont="1" applyFill="1" applyBorder="1" applyAlignment="1">
      <alignment horizontal="left" vertical="center" wrapText="1"/>
    </xf>
    <xf numFmtId="0" fontId="3" fillId="2" borderId="12" xfId="0" applyFont="1" applyFill="1" applyBorder="1" applyAlignment="1">
      <alignment horizontal="left" vertical="center" wrapText="1"/>
    </xf>
    <xf numFmtId="0" fontId="3" fillId="2" borderId="12" xfId="0" applyFont="1" applyFill="1" applyBorder="1" applyAlignment="1">
      <alignment horizontal="center" vertical="center" wrapText="1"/>
    </xf>
    <xf numFmtId="2" fontId="2" fillId="2" borderId="12" xfId="0" applyNumberFormat="1" applyFont="1" applyFill="1" applyBorder="1" applyAlignment="1">
      <alignment horizontal="center" vertical="center" wrapText="1"/>
    </xf>
    <xf numFmtId="9" fontId="6" fillId="2" borderId="3" xfId="0" applyNumberFormat="1" applyFont="1" applyFill="1" applyBorder="1" applyAlignment="1">
      <alignment horizontal="center" vertical="center" wrapText="1"/>
    </xf>
    <xf numFmtId="0" fontId="11" fillId="0" borderId="0" xfId="0" applyFont="1" applyAlignment="1">
      <alignment vertical="center" wrapText="1"/>
    </xf>
    <xf numFmtId="0" fontId="14" fillId="0" borderId="0" xfId="0" applyFont="1" applyAlignment="1">
      <alignment vertical="center" wrapText="1"/>
    </xf>
    <xf numFmtId="0" fontId="2" fillId="0" borderId="6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14" fillId="0" borderId="0" xfId="0" applyFont="1" applyAlignment="1">
      <alignment horizontal="left" vertical="center" wrapText="1"/>
    </xf>
    <xf numFmtId="0" fontId="18" fillId="2" borderId="3" xfId="0" applyFont="1" applyFill="1" applyBorder="1" applyAlignment="1">
      <alignment horizontal="right" vertical="center" wrapText="1"/>
    </xf>
    <xf numFmtId="0" fontId="3" fillId="0" borderId="0" xfId="0" applyFont="1" applyAlignment="1">
      <alignment horizontal="right" vertical="center" wrapText="1"/>
    </xf>
    <xf numFmtId="0" fontId="3" fillId="0" borderId="18" xfId="0" applyFont="1" applyBorder="1"/>
    <xf numFmtId="0" fontId="19" fillId="0" borderId="19" xfId="0" applyFont="1" applyBorder="1" applyAlignment="1">
      <alignment horizontal="center" vertical="center"/>
    </xf>
    <xf numFmtId="164" fontId="3" fillId="0" borderId="12" xfId="0" applyNumberFormat="1" applyFont="1" applyBorder="1" applyAlignment="1">
      <alignment vertical="center" wrapText="1"/>
    </xf>
    <xf numFmtId="164" fontId="3" fillId="0" borderId="12" xfId="0" applyNumberFormat="1" applyFont="1" applyBorder="1" applyAlignment="1">
      <alignment horizontal="right" vertical="center" wrapText="1"/>
    </xf>
    <xf numFmtId="164" fontId="2" fillId="2" borderId="12" xfId="0" applyNumberFormat="1" applyFont="1" applyFill="1" applyBorder="1" applyAlignment="1">
      <alignment horizontal="center" vertical="center" wrapText="1"/>
    </xf>
    <xf numFmtId="164" fontId="3" fillId="2" borderId="12" xfId="0" applyNumberFormat="1" applyFont="1" applyFill="1" applyBorder="1" applyAlignment="1">
      <alignment horizontal="center" vertical="center" wrapText="1"/>
    </xf>
    <xf numFmtId="164" fontId="6" fillId="2" borderId="3" xfId="0" applyNumberFormat="1" applyFont="1" applyFill="1" applyBorder="1" applyAlignment="1">
      <alignment horizontal="center" vertical="center" wrapText="1"/>
    </xf>
    <xf numFmtId="0" fontId="20" fillId="0" borderId="0" xfId="0" applyFont="1" applyAlignment="1">
      <alignment horizontal="right" vertical="center"/>
    </xf>
    <xf numFmtId="0" fontId="21" fillId="0" borderId="0" xfId="0" applyFont="1" applyAlignment="1">
      <alignment horizontal="center"/>
    </xf>
    <xf numFmtId="0" fontId="21" fillId="0" borderId="0" xfId="0" applyFont="1"/>
    <xf numFmtId="0" fontId="20" fillId="0" borderId="12" xfId="0" applyFont="1" applyBorder="1" applyAlignment="1">
      <alignment vertical="center"/>
    </xf>
    <xf numFmtId="49" fontId="20" fillId="0" borderId="12" xfId="0" applyNumberFormat="1" applyFont="1" applyBorder="1" applyAlignment="1">
      <alignment horizontal="center" vertical="center" wrapText="1"/>
    </xf>
    <xf numFmtId="0" fontId="22" fillId="0" borderId="12" xfId="0" applyFont="1" applyBorder="1" applyAlignment="1">
      <alignment vertical="center"/>
    </xf>
    <xf numFmtId="0" fontId="20" fillId="0" borderId="12" xfId="0" applyFont="1" applyBorder="1" applyAlignment="1">
      <alignment vertical="center" wrapText="1"/>
    </xf>
    <xf numFmtId="0" fontId="20" fillId="0" borderId="12" xfId="0" applyFont="1" applyBorder="1" applyAlignment="1">
      <alignment horizontal="center" vertical="center"/>
    </xf>
    <xf numFmtId="0" fontId="20" fillId="0" borderId="0" xfId="0" applyFont="1" applyAlignment="1">
      <alignment vertical="center"/>
    </xf>
    <xf numFmtId="0" fontId="22" fillId="0" borderId="0" xfId="0" applyFont="1" applyAlignment="1">
      <alignment horizontal="center"/>
    </xf>
    <xf numFmtId="0" fontId="22" fillId="0" borderId="0" xfId="0" applyFont="1"/>
    <xf numFmtId="0" fontId="22" fillId="0" borderId="0" xfId="0" applyFont="1" applyAlignment="1">
      <alignment horizontal="center" vertical="center"/>
    </xf>
    <xf numFmtId="0" fontId="23" fillId="0" borderId="12" xfId="0" applyFont="1" applyBorder="1" applyAlignment="1">
      <alignment horizontal="center" vertical="center" wrapText="1"/>
    </xf>
    <xf numFmtId="0" fontId="24" fillId="0" borderId="12" xfId="0" applyFont="1" applyBorder="1" applyAlignment="1">
      <alignment vertical="center" wrapText="1"/>
    </xf>
    <xf numFmtId="0" fontId="22" fillId="0" borderId="12" xfId="0" applyFont="1" applyBorder="1" applyAlignment="1">
      <alignment horizontal="center" vertical="center" wrapText="1"/>
    </xf>
    <xf numFmtId="0" fontId="22" fillId="0" borderId="12" xfId="0" applyFont="1" applyBorder="1" applyAlignment="1">
      <alignment vertical="center" wrapText="1"/>
    </xf>
    <xf numFmtId="0" fontId="23" fillId="0" borderId="12" xfId="0" applyFont="1" applyBorder="1" applyAlignment="1">
      <alignment vertical="center" wrapText="1"/>
    </xf>
    <xf numFmtId="0" fontId="22" fillId="0" borderId="12" xfId="0" applyFont="1" applyBorder="1" applyAlignment="1">
      <alignment horizontal="right" vertical="center" wrapText="1"/>
    </xf>
    <xf numFmtId="9" fontId="22" fillId="0" borderId="12" xfId="0" applyNumberFormat="1" applyFont="1" applyBorder="1" applyAlignment="1">
      <alignment horizontal="right" vertical="center" wrapText="1"/>
    </xf>
    <xf numFmtId="0" fontId="25" fillId="0" borderId="12" xfId="0" applyFont="1" applyBorder="1" applyAlignment="1">
      <alignment vertical="center" wrapText="1"/>
    </xf>
    <xf numFmtId="0" fontId="22" fillId="3" borderId="12" xfId="0" applyFont="1" applyFill="1" applyBorder="1" applyAlignment="1">
      <alignment vertical="center" wrapText="1"/>
    </xf>
    <xf numFmtId="0" fontId="26" fillId="0" borderId="12" xfId="0" applyFont="1" applyBorder="1" applyAlignment="1">
      <alignment vertical="center" wrapText="1"/>
    </xf>
    <xf numFmtId="164" fontId="22" fillId="0" borderId="12" xfId="0" applyNumberFormat="1" applyFont="1" applyBorder="1" applyAlignment="1">
      <alignment vertical="center" wrapText="1"/>
    </xf>
    <xf numFmtId="164" fontId="22" fillId="0" borderId="12" xfId="0" applyNumberFormat="1" applyFont="1" applyBorder="1" applyAlignment="1">
      <alignment horizontal="right" vertical="center" wrapText="1"/>
    </xf>
    <xf numFmtId="1" fontId="22" fillId="0" borderId="12" xfId="0" applyNumberFormat="1" applyFont="1" applyBorder="1" applyAlignment="1">
      <alignment vertical="center" wrapText="1"/>
    </xf>
    <xf numFmtId="1" fontId="22" fillId="0" borderId="12" xfId="0" applyNumberFormat="1" applyFont="1" applyBorder="1" applyAlignment="1">
      <alignment horizontal="right" vertical="center" wrapText="1"/>
    </xf>
    <xf numFmtId="0" fontId="20" fillId="0" borderId="12" xfId="0" applyFont="1" applyBorder="1" applyAlignment="1">
      <alignment horizontal="center" vertical="center" wrapText="1"/>
    </xf>
    <xf numFmtId="0" fontId="24" fillId="0" borderId="12" xfId="0" applyFont="1" applyBorder="1" applyAlignment="1">
      <alignment horizontal="center" vertical="center" wrapText="1"/>
    </xf>
    <xf numFmtId="164" fontId="24" fillId="0" borderId="12" xfId="0" applyNumberFormat="1" applyFont="1" applyBorder="1" applyAlignment="1">
      <alignment vertical="center" wrapText="1"/>
    </xf>
    <xf numFmtId="0" fontId="20" fillId="0" borderId="0" xfId="0" applyFont="1" applyAlignment="1">
      <alignment vertical="center" wrapText="1"/>
    </xf>
    <xf numFmtId="0" fontId="22" fillId="0" borderId="0" xfId="0" applyFont="1" applyAlignment="1">
      <alignment vertical="center" wrapText="1"/>
    </xf>
    <xf numFmtId="0" fontId="20" fillId="0" borderId="0" xfId="0" applyFont="1" applyAlignment="1">
      <alignment horizontal="center" vertical="center" wrapText="1"/>
    </xf>
    <xf numFmtId="0" fontId="22" fillId="0" borderId="6" xfId="0" applyFont="1" applyBorder="1" applyAlignment="1">
      <alignment vertical="center" wrapText="1"/>
    </xf>
    <xf numFmtId="0" fontId="22" fillId="0" borderId="0" xfId="0" applyFont="1" applyAlignment="1">
      <alignment horizontal="center" vertical="center" wrapText="1"/>
    </xf>
    <xf numFmtId="0" fontId="26" fillId="0" borderId="0" xfId="0" applyFont="1" applyAlignment="1">
      <alignment horizontal="right" vertical="center"/>
    </xf>
    <xf numFmtId="0" fontId="26" fillId="0" borderId="0" xfId="0" applyFont="1" applyAlignment="1">
      <alignment horizontal="center" vertical="center"/>
    </xf>
    <xf numFmtId="0" fontId="26" fillId="0" borderId="0" xfId="0" applyFont="1" applyAlignment="1">
      <alignment vertical="center"/>
    </xf>
    <xf numFmtId="0" fontId="27" fillId="0" borderId="0" xfId="0" applyFont="1" applyAlignment="1">
      <alignment horizontal="left" vertical="center" wrapText="1"/>
    </xf>
    <xf numFmtId="0" fontId="28" fillId="0" borderId="0" xfId="0" applyFont="1" applyAlignment="1">
      <alignment horizontal="left" vertical="center" wrapText="1"/>
    </xf>
    <xf numFmtId="0" fontId="22" fillId="0" borderId="0" xfId="0" applyFont="1" applyAlignment="1">
      <alignment horizontal="left" vertical="center" wrapText="1"/>
    </xf>
    <xf numFmtId="164" fontId="2" fillId="0" borderId="12" xfId="0" applyNumberFormat="1" applyFont="1" applyBorder="1" applyAlignment="1">
      <alignment vertical="center" wrapText="1"/>
    </xf>
    <xf numFmtId="164" fontId="2" fillId="0" borderId="12" xfId="0" applyNumberFormat="1" applyFont="1" applyBorder="1" applyAlignment="1">
      <alignment horizontal="right" vertical="center" wrapText="1"/>
    </xf>
    <xf numFmtId="164" fontId="22" fillId="3" borderId="12" xfId="0" applyNumberFormat="1" applyFont="1" applyFill="1" applyBorder="1" applyAlignment="1">
      <alignment vertical="center" wrapText="1"/>
    </xf>
    <xf numFmtId="0" fontId="6" fillId="3" borderId="3" xfId="0" applyFont="1" applyFill="1" applyBorder="1" applyAlignment="1">
      <alignment horizontal="center" vertical="center" wrapText="1"/>
    </xf>
    <xf numFmtId="164" fontId="6" fillId="3" borderId="3" xfId="0" applyNumberFormat="1" applyFont="1" applyFill="1" applyBorder="1" applyAlignment="1">
      <alignment horizontal="center" vertical="center" wrapText="1"/>
    </xf>
    <xf numFmtId="164" fontId="26" fillId="0" borderId="12" xfId="0" applyNumberFormat="1" applyFont="1" applyBorder="1" applyAlignment="1">
      <alignment vertical="center" wrapText="1"/>
    </xf>
    <xf numFmtId="1" fontId="26" fillId="0" borderId="12" xfId="0" applyNumberFormat="1" applyFont="1" applyBorder="1" applyAlignment="1">
      <alignment vertical="center" wrapText="1"/>
    </xf>
    <xf numFmtId="2" fontId="6" fillId="2" borderId="3" xfId="0" applyNumberFormat="1" applyFont="1" applyFill="1" applyBorder="1" applyAlignment="1">
      <alignment horizontal="center" vertical="center" wrapText="1"/>
    </xf>
    <xf numFmtId="164" fontId="3" fillId="0" borderId="12" xfId="0" applyNumberFormat="1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9" fontId="3" fillId="0" borderId="12" xfId="0" applyNumberFormat="1" applyFont="1" applyBorder="1" applyAlignment="1">
      <alignment horizontal="right" vertical="center" wrapText="1"/>
    </xf>
    <xf numFmtId="0" fontId="6" fillId="0" borderId="3" xfId="0" applyFont="1" applyBorder="1" applyAlignment="1">
      <alignment horizontal="center" vertical="center" wrapText="1"/>
    </xf>
    <xf numFmtId="164" fontId="2" fillId="3" borderId="12" xfId="0" applyNumberFormat="1" applyFont="1" applyFill="1" applyBorder="1" applyAlignment="1">
      <alignment horizontal="center" vertical="center" wrapText="1"/>
    </xf>
    <xf numFmtId="164" fontId="18" fillId="2" borderId="3" xfId="0" applyNumberFormat="1" applyFont="1" applyFill="1" applyBorder="1" applyAlignment="1">
      <alignment horizontal="right" vertical="center" wrapText="1"/>
    </xf>
    <xf numFmtId="0" fontId="29" fillId="0" borderId="0" xfId="0" applyFont="1"/>
    <xf numFmtId="164" fontId="29" fillId="0" borderId="0" xfId="0" applyNumberFormat="1" applyFont="1"/>
    <xf numFmtId="0" fontId="3" fillId="0" borderId="18" xfId="0" applyFont="1" applyBorder="1" applyAlignment="1">
      <alignment horizontal="center"/>
    </xf>
    <xf numFmtId="0" fontId="3" fillId="2" borderId="21" xfId="0" applyFont="1" applyFill="1" applyBorder="1" applyAlignment="1">
      <alignment horizontal="left" vertical="top" wrapText="1"/>
    </xf>
    <xf numFmtId="0" fontId="3" fillId="0" borderId="18" xfId="0" applyFont="1" applyBorder="1" applyAlignment="1">
      <alignment vertical="center"/>
    </xf>
    <xf numFmtId="0" fontId="3" fillId="0" borderId="22" xfId="0" applyFont="1" applyBorder="1" applyAlignment="1">
      <alignment vertical="center"/>
    </xf>
    <xf numFmtId="164" fontId="3" fillId="2" borderId="13" xfId="0" applyNumberFormat="1" applyFont="1" applyFill="1" applyBorder="1" applyAlignment="1">
      <alignment horizontal="center" vertical="center" wrapText="1"/>
    </xf>
    <xf numFmtId="164" fontId="3" fillId="2" borderId="21" xfId="0" applyNumberFormat="1" applyFont="1" applyFill="1" applyBorder="1" applyAlignment="1">
      <alignment horizontal="center" vertical="top" wrapText="1"/>
    </xf>
    <xf numFmtId="0" fontId="3" fillId="0" borderId="22" xfId="0" applyFont="1" applyBorder="1" applyAlignment="1">
      <alignment horizontal="center"/>
    </xf>
    <xf numFmtId="2" fontId="2" fillId="0" borderId="12" xfId="0" applyNumberFormat="1" applyFont="1" applyBorder="1" applyAlignment="1">
      <alignment horizontal="center" vertical="center" wrapText="1"/>
    </xf>
    <xf numFmtId="0" fontId="30" fillId="0" borderId="0" xfId="0" applyFont="1" applyAlignment="1"/>
    <xf numFmtId="0" fontId="30" fillId="0" borderId="0" xfId="0" applyFont="1"/>
    <xf numFmtId="164" fontId="3" fillId="0" borderId="12" xfId="0" applyNumberFormat="1" applyFont="1" applyFill="1" applyBorder="1" applyAlignment="1">
      <alignment horizontal="center" vertical="center" wrapText="1"/>
    </xf>
    <xf numFmtId="164" fontId="22" fillId="0" borderId="12" xfId="0" applyNumberFormat="1" applyFont="1" applyFill="1" applyBorder="1" applyAlignment="1">
      <alignment vertical="center" wrapText="1"/>
    </xf>
    <xf numFmtId="0" fontId="22" fillId="0" borderId="12" xfId="0" applyFont="1" applyFill="1" applyBorder="1" applyAlignment="1">
      <alignment vertical="center" wrapText="1"/>
    </xf>
    <xf numFmtId="0" fontId="3" fillId="3" borderId="18" xfId="0" applyFont="1" applyFill="1" applyBorder="1" applyAlignment="1">
      <alignment horizontal="left" wrapText="1"/>
    </xf>
    <xf numFmtId="0" fontId="3" fillId="3" borderId="0" xfId="0" applyFont="1" applyFill="1" applyAlignment="1">
      <alignment horizontal="left" wrapText="1"/>
    </xf>
    <xf numFmtId="0" fontId="3" fillId="0" borderId="18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22" fillId="0" borderId="5" xfId="0" applyFont="1" applyBorder="1" applyAlignment="1">
      <alignment horizontal="center" vertical="center" wrapText="1"/>
    </xf>
    <xf numFmtId="0" fontId="22" fillId="0" borderId="0" xfId="0" applyFont="1" applyAlignment="1">
      <alignment horizontal="center" vertical="center" wrapText="1"/>
    </xf>
    <xf numFmtId="0" fontId="20" fillId="0" borderId="12" xfId="0" applyFont="1" applyBorder="1" applyAlignment="1">
      <alignment horizontal="left" vertical="center"/>
    </xf>
    <xf numFmtId="0" fontId="22" fillId="0" borderId="15" xfId="0" applyFont="1" applyBorder="1" applyAlignment="1">
      <alignment horizontal="center" vertical="center" wrapText="1"/>
    </xf>
    <xf numFmtId="0" fontId="22" fillId="0" borderId="17" xfId="0" applyFont="1" applyBorder="1" applyAlignment="1">
      <alignment horizontal="center" vertical="center" wrapText="1"/>
    </xf>
    <xf numFmtId="0" fontId="23" fillId="0" borderId="13" xfId="0" applyFont="1" applyBorder="1" applyAlignment="1">
      <alignment horizontal="center" vertical="center" wrapText="1"/>
    </xf>
    <xf numFmtId="0" fontId="23" fillId="0" borderId="14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wrapText="1"/>
    </xf>
    <xf numFmtId="0" fontId="3" fillId="0" borderId="0" xfId="0" applyFont="1" applyAlignment="1">
      <alignment horizontal="center" wrapText="1"/>
    </xf>
    <xf numFmtId="0" fontId="3" fillId="0" borderId="18" xfId="0" applyFont="1" applyBorder="1" applyAlignment="1">
      <alignment horizontal="left"/>
    </xf>
    <xf numFmtId="0" fontId="3" fillId="0" borderId="0" xfId="0" applyFont="1" applyAlignment="1">
      <alignment horizontal="left"/>
    </xf>
    <xf numFmtId="0" fontId="20" fillId="0" borderId="12" xfId="0" applyFont="1" applyBorder="1" applyAlignment="1">
      <alignment horizontal="center" vertical="center"/>
    </xf>
    <xf numFmtId="0" fontId="22" fillId="0" borderId="15" xfId="0" applyFont="1" applyBorder="1" applyAlignment="1">
      <alignment horizontal="center"/>
    </xf>
    <xf numFmtId="0" fontId="22" fillId="0" borderId="17" xfId="0" applyFont="1" applyBorder="1" applyAlignment="1">
      <alignment horizontal="center"/>
    </xf>
    <xf numFmtId="0" fontId="22" fillId="0" borderId="15" xfId="0" applyFont="1" applyBorder="1" applyAlignment="1">
      <alignment horizontal="center" wrapText="1"/>
    </xf>
    <xf numFmtId="0" fontId="22" fillId="0" borderId="17" xfId="0" applyFont="1" applyBorder="1" applyAlignment="1">
      <alignment horizontal="center" wrapText="1"/>
    </xf>
    <xf numFmtId="0" fontId="20" fillId="0" borderId="15" xfId="0" applyFont="1" applyBorder="1" applyAlignment="1">
      <alignment horizontal="center" vertical="center" wrapText="1"/>
    </xf>
    <xf numFmtId="0" fontId="20" fillId="0" borderId="17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6" fillId="0" borderId="0" xfId="0" applyFont="1" applyAlignment="1">
      <alignment horizontal="right" vertical="center"/>
    </xf>
    <xf numFmtId="0" fontId="27" fillId="0" borderId="0" xfId="0" applyFont="1" applyAlignment="1">
      <alignment horizontal="center" vertical="center" wrapText="1"/>
    </xf>
    <xf numFmtId="0" fontId="20" fillId="0" borderId="0" xfId="0" applyFont="1" applyAlignment="1">
      <alignment horizontal="center" vertical="center"/>
    </xf>
    <xf numFmtId="0" fontId="20" fillId="0" borderId="0" xfId="0" applyFont="1" applyAlignment="1">
      <alignment horizontal="center" vertical="center" wrapText="1"/>
    </xf>
    <xf numFmtId="0" fontId="23" fillId="0" borderId="15" xfId="0" applyFont="1" applyBorder="1" applyAlignment="1">
      <alignment horizontal="center" vertical="center" wrapText="1"/>
    </xf>
    <xf numFmtId="0" fontId="23" fillId="0" borderId="16" xfId="0" applyFont="1" applyBorder="1" applyAlignment="1">
      <alignment horizontal="center" vertical="center" wrapText="1"/>
    </xf>
    <xf numFmtId="0" fontId="23" fillId="0" borderId="17" xfId="0" applyFont="1" applyBorder="1" applyAlignment="1">
      <alignment horizontal="center" vertical="center" wrapText="1"/>
    </xf>
    <xf numFmtId="0" fontId="22" fillId="0" borderId="16" xfId="0" applyFont="1" applyBorder="1" applyAlignment="1">
      <alignment horizontal="center"/>
    </xf>
    <xf numFmtId="0" fontId="12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7" fillId="2" borderId="9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4" fillId="2" borderId="10" xfId="0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17" fillId="0" borderId="18" xfId="0" applyFont="1" applyBorder="1" applyAlignment="1">
      <alignment horizontal="center"/>
    </xf>
    <xf numFmtId="0" fontId="17" fillId="0" borderId="0" xfId="0" applyFont="1" applyAlignment="1">
      <alignment horizontal="center"/>
    </xf>
    <xf numFmtId="0" fontId="3" fillId="0" borderId="5" xfId="0" applyFont="1" applyBorder="1" applyAlignment="1">
      <alignment horizontal="left" vertical="center" wrapText="1"/>
    </xf>
    <xf numFmtId="0" fontId="13" fillId="0" borderId="6" xfId="0" applyFont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0" fontId="5" fillId="2" borderId="12" xfId="0" applyFont="1" applyFill="1" applyBorder="1" applyAlignment="1">
      <alignment horizontal="center" vertical="center" wrapText="1"/>
    </xf>
    <xf numFmtId="0" fontId="30" fillId="0" borderId="0" xfId="0" applyFont="1" applyAlignment="1">
      <alignment horizontal="left"/>
    </xf>
    <xf numFmtId="0" fontId="17" fillId="0" borderId="20" xfId="0" applyFont="1" applyBorder="1" applyAlignment="1">
      <alignment horizontal="center"/>
    </xf>
    <xf numFmtId="0" fontId="17" fillId="0" borderId="14" xfId="0" applyFont="1" applyBorder="1" applyAlignment="1">
      <alignment horizontal="center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108"/>
  <sheetViews>
    <sheetView tabSelected="1" topLeftCell="A16" zoomScale="110" zoomScaleNormal="110" workbookViewId="0">
      <selection activeCell="L10" sqref="L10"/>
    </sheetView>
  </sheetViews>
  <sheetFormatPr defaultColWidth="8.88671875" defaultRowHeight="15.6" x14ac:dyDescent="0.3"/>
  <cols>
    <col min="1" max="1" width="42.44140625" style="2" customWidth="1"/>
    <col min="2" max="2" width="9.6640625" style="7" customWidth="1"/>
    <col min="3" max="3" width="12.6640625" style="2" customWidth="1"/>
    <col min="4" max="4" width="13.5546875" style="2" customWidth="1"/>
    <col min="5" max="5" width="11.6640625" style="2" customWidth="1"/>
    <col min="6" max="6" width="17.5546875" style="2" customWidth="1"/>
    <col min="7" max="16384" width="8.88671875" style="2"/>
  </cols>
  <sheetData>
    <row r="1" spans="1:7" ht="18" x14ac:dyDescent="0.35">
      <c r="A1" s="68"/>
      <c r="B1" s="67"/>
      <c r="C1" s="68"/>
      <c r="D1" s="58"/>
      <c r="E1" s="68"/>
      <c r="F1" s="58" t="s">
        <v>176</v>
      </c>
    </row>
    <row r="2" spans="1:7" ht="18" x14ac:dyDescent="0.35">
      <c r="A2" s="68"/>
      <c r="B2" s="153" t="s">
        <v>182</v>
      </c>
      <c r="C2" s="153"/>
      <c r="D2" s="153"/>
      <c r="E2" s="153"/>
      <c r="F2" s="153"/>
    </row>
    <row r="3" spans="1:7" ht="18" x14ac:dyDescent="0.35">
      <c r="A3" s="68"/>
      <c r="B3" s="92"/>
      <c r="C3" s="92"/>
      <c r="D3" s="153" t="s">
        <v>183</v>
      </c>
      <c r="E3" s="153"/>
      <c r="F3" s="153"/>
    </row>
    <row r="4" spans="1:7" ht="18" x14ac:dyDescent="0.35">
      <c r="A4" s="68"/>
      <c r="B4" s="93"/>
      <c r="C4" s="94"/>
      <c r="D4" s="153" t="s">
        <v>201</v>
      </c>
      <c r="E4" s="153"/>
      <c r="F4" s="153"/>
    </row>
    <row r="5" spans="1:7" ht="18" x14ac:dyDescent="0.35">
      <c r="A5" s="143"/>
      <c r="B5" s="160"/>
      <c r="C5" s="144"/>
      <c r="D5" s="142" t="s">
        <v>0</v>
      </c>
      <c r="E5" s="142"/>
      <c r="F5" s="142"/>
      <c r="G5" s="15"/>
    </row>
    <row r="6" spans="1:7" ht="67.5" customHeight="1" x14ac:dyDescent="0.35">
      <c r="A6" s="61" t="s">
        <v>1</v>
      </c>
      <c r="B6" s="145" t="s">
        <v>171</v>
      </c>
      <c r="C6" s="146"/>
      <c r="D6" s="133" t="s">
        <v>2</v>
      </c>
      <c r="E6" s="133"/>
      <c r="F6" s="62" t="s">
        <v>174</v>
      </c>
    </row>
    <row r="7" spans="1:7" ht="83.25" customHeight="1" x14ac:dyDescent="0.35">
      <c r="A7" s="61" t="s">
        <v>3</v>
      </c>
      <c r="B7" s="145" t="s">
        <v>166</v>
      </c>
      <c r="C7" s="146"/>
      <c r="D7" s="133" t="s">
        <v>4</v>
      </c>
      <c r="E7" s="133"/>
      <c r="F7" s="61"/>
    </row>
    <row r="8" spans="1:7" ht="18" x14ac:dyDescent="0.35">
      <c r="A8" s="61" t="s">
        <v>5</v>
      </c>
      <c r="B8" s="145" t="s">
        <v>172</v>
      </c>
      <c r="C8" s="146"/>
      <c r="D8" s="133" t="s">
        <v>6</v>
      </c>
      <c r="E8" s="133"/>
      <c r="F8" s="63"/>
    </row>
    <row r="9" spans="1:7" ht="64.5" customHeight="1" x14ac:dyDescent="0.35">
      <c r="A9" s="64" t="s">
        <v>7</v>
      </c>
      <c r="B9" s="145" t="s">
        <v>173</v>
      </c>
      <c r="C9" s="146"/>
      <c r="D9" s="133" t="s">
        <v>8</v>
      </c>
      <c r="E9" s="133"/>
      <c r="F9" s="65" t="s">
        <v>175</v>
      </c>
    </row>
    <row r="10" spans="1:7" ht="18" x14ac:dyDescent="0.35">
      <c r="A10" s="61" t="s">
        <v>9</v>
      </c>
      <c r="B10" s="145" t="s">
        <v>167</v>
      </c>
      <c r="C10" s="146"/>
      <c r="D10" s="133" t="s">
        <v>10</v>
      </c>
      <c r="E10" s="133"/>
      <c r="F10" s="52">
        <v>1810900000</v>
      </c>
    </row>
    <row r="11" spans="1:7" ht="18" x14ac:dyDescent="0.35">
      <c r="A11" s="61" t="s">
        <v>11</v>
      </c>
      <c r="B11" s="147"/>
      <c r="C11" s="148"/>
      <c r="D11" s="143"/>
      <c r="E11" s="144"/>
      <c r="F11" s="63"/>
    </row>
    <row r="12" spans="1:7" ht="42.75" customHeight="1" x14ac:dyDescent="0.35">
      <c r="A12" s="64" t="s">
        <v>188</v>
      </c>
      <c r="B12" s="134" t="s">
        <v>193</v>
      </c>
      <c r="C12" s="135"/>
      <c r="D12" s="143"/>
      <c r="E12" s="144"/>
      <c r="F12" s="63"/>
    </row>
    <row r="13" spans="1:7" ht="18" x14ac:dyDescent="0.35">
      <c r="A13" s="66"/>
      <c r="B13" s="67"/>
      <c r="C13" s="68"/>
      <c r="D13" s="68"/>
      <c r="E13" s="68"/>
      <c r="F13" s="68"/>
      <c r="G13" s="3"/>
    </row>
    <row r="14" spans="1:7" ht="17.399999999999999" x14ac:dyDescent="0.3">
      <c r="A14" s="155" t="s">
        <v>12</v>
      </c>
      <c r="B14" s="155"/>
      <c r="C14" s="155"/>
      <c r="D14" s="155"/>
      <c r="E14" s="155"/>
      <c r="F14" s="155"/>
      <c r="G14" s="3"/>
    </row>
    <row r="15" spans="1:7" ht="41.25" customHeight="1" x14ac:dyDescent="0.3">
      <c r="A15" s="156" t="s">
        <v>177</v>
      </c>
      <c r="B15" s="156"/>
      <c r="C15" s="156"/>
      <c r="D15" s="156"/>
      <c r="E15" s="156"/>
      <c r="F15" s="156"/>
      <c r="G15" s="4"/>
    </row>
    <row r="16" spans="1:7" ht="17.399999999999999" x14ac:dyDescent="0.3">
      <c r="A16" s="155" t="s">
        <v>194</v>
      </c>
      <c r="B16" s="155"/>
      <c r="C16" s="155"/>
      <c r="D16" s="155"/>
      <c r="E16" s="155"/>
      <c r="F16" s="155"/>
      <c r="G16" s="4"/>
    </row>
    <row r="17" spans="1:13" ht="18" x14ac:dyDescent="0.35">
      <c r="A17" s="69"/>
      <c r="B17" s="67"/>
      <c r="C17" s="68"/>
      <c r="D17" s="68"/>
      <c r="E17" s="68"/>
      <c r="F17" s="69" t="s">
        <v>13</v>
      </c>
      <c r="G17" s="4"/>
    </row>
    <row r="18" spans="1:13" ht="17.399999999999999" x14ac:dyDescent="0.3">
      <c r="A18" s="155" t="s">
        <v>14</v>
      </c>
      <c r="B18" s="155"/>
      <c r="C18" s="155"/>
      <c r="D18" s="155"/>
      <c r="E18" s="155"/>
      <c r="F18" s="155"/>
      <c r="G18" s="4"/>
    </row>
    <row r="19" spans="1:13" ht="18" x14ac:dyDescent="0.35">
      <c r="A19" s="68"/>
      <c r="B19" s="67"/>
      <c r="C19" s="68"/>
      <c r="D19" s="68"/>
      <c r="E19" s="68"/>
      <c r="F19" s="68"/>
      <c r="G19" s="4"/>
    </row>
    <row r="20" spans="1:13" s="7" customFormat="1" ht="15" customHeight="1" x14ac:dyDescent="0.3">
      <c r="A20" s="136" t="s">
        <v>15</v>
      </c>
      <c r="B20" s="136" t="s">
        <v>94</v>
      </c>
      <c r="C20" s="157" t="s">
        <v>18</v>
      </c>
      <c r="D20" s="158"/>
      <c r="E20" s="158"/>
      <c r="F20" s="159"/>
      <c r="G20" s="4"/>
    </row>
    <row r="21" spans="1:13" s="7" customFormat="1" ht="36" customHeight="1" x14ac:dyDescent="0.3">
      <c r="A21" s="137"/>
      <c r="B21" s="137"/>
      <c r="C21" s="70" t="s">
        <v>19</v>
      </c>
      <c r="D21" s="70" t="s">
        <v>20</v>
      </c>
      <c r="E21" s="70" t="s">
        <v>21</v>
      </c>
      <c r="F21" s="70" t="s">
        <v>22</v>
      </c>
      <c r="G21" s="4"/>
    </row>
    <row r="22" spans="1:13" s="7" customFormat="1" ht="18" x14ac:dyDescent="0.3">
      <c r="A22" s="70">
        <v>1</v>
      </c>
      <c r="B22" s="70">
        <v>2</v>
      </c>
      <c r="C22" s="70">
        <v>3</v>
      </c>
      <c r="D22" s="70">
        <v>4</v>
      </c>
      <c r="E22" s="70">
        <v>5</v>
      </c>
      <c r="F22" s="70">
        <v>6</v>
      </c>
      <c r="G22" s="4"/>
    </row>
    <row r="23" spans="1:13" ht="18" x14ac:dyDescent="0.3">
      <c r="A23" s="71" t="s">
        <v>23</v>
      </c>
      <c r="B23" s="72"/>
      <c r="C23" s="73"/>
      <c r="D23" s="73"/>
      <c r="E23" s="73"/>
      <c r="F23" s="73"/>
      <c r="G23" s="4"/>
    </row>
    <row r="24" spans="1:13" ht="62.25" customHeight="1" x14ac:dyDescent="0.3">
      <c r="A24" s="74" t="s">
        <v>24</v>
      </c>
      <c r="B24" s="72">
        <v>100</v>
      </c>
      <c r="C24" s="79">
        <f>SUM(C25:C28)</f>
        <v>22258.9</v>
      </c>
      <c r="D24" s="79">
        <f>SUM(D25:D28)</f>
        <v>19086.100000000002</v>
      </c>
      <c r="E24" s="75">
        <f>D24-C24</f>
        <v>-3172.7999999999993</v>
      </c>
      <c r="F24" s="76">
        <f>D24/C24</f>
        <v>0.85745926348561707</v>
      </c>
      <c r="G24" s="4"/>
    </row>
    <row r="25" spans="1:13" ht="18" x14ac:dyDescent="0.3">
      <c r="A25" s="77" t="s">
        <v>25</v>
      </c>
      <c r="B25" s="72">
        <v>101</v>
      </c>
      <c r="C25" s="79">
        <v>9707.2999999999993</v>
      </c>
      <c r="D25" s="78">
        <v>5977.1</v>
      </c>
      <c r="E25" s="75">
        <f t="shared" ref="E25:E86" si="0">D25-C25</f>
        <v>-3730.1999999999989</v>
      </c>
      <c r="F25" s="76">
        <f t="shared" ref="F25:F76" si="1">D25/C25</f>
        <v>0.61573248998176633</v>
      </c>
      <c r="G25" s="4"/>
    </row>
    <row r="26" spans="1:13" ht="18" x14ac:dyDescent="0.3">
      <c r="A26" s="77" t="s">
        <v>26</v>
      </c>
      <c r="B26" s="72">
        <v>102</v>
      </c>
      <c r="C26" s="79">
        <v>0</v>
      </c>
      <c r="D26" s="73">
        <v>0</v>
      </c>
      <c r="E26" s="75">
        <f t="shared" si="0"/>
        <v>0</v>
      </c>
      <c r="F26" s="76">
        <v>0</v>
      </c>
      <c r="G26" s="4"/>
    </row>
    <row r="27" spans="1:13" ht="18" x14ac:dyDescent="0.3">
      <c r="A27" s="77" t="s">
        <v>27</v>
      </c>
      <c r="B27" s="72">
        <v>103</v>
      </c>
      <c r="C27" s="79">
        <v>11950.6</v>
      </c>
      <c r="D27" s="103">
        <v>12578.7</v>
      </c>
      <c r="E27" s="75">
        <f t="shared" si="0"/>
        <v>628.10000000000036</v>
      </c>
      <c r="F27" s="76">
        <f t="shared" si="1"/>
        <v>1.0525580305591351</v>
      </c>
      <c r="G27" s="4"/>
    </row>
    <row r="28" spans="1:13" ht="18" x14ac:dyDescent="0.3">
      <c r="A28" s="77" t="s">
        <v>28</v>
      </c>
      <c r="B28" s="72">
        <v>104</v>
      </c>
      <c r="C28" s="103">
        <v>601</v>
      </c>
      <c r="D28" s="100">
        <v>530.29999999999995</v>
      </c>
      <c r="E28" s="81">
        <f>D28-C28</f>
        <v>-70.700000000000045</v>
      </c>
      <c r="F28" s="76">
        <f t="shared" si="1"/>
        <v>0.88236272878535771</v>
      </c>
      <c r="G28" s="4"/>
    </row>
    <row r="29" spans="1:13" ht="40.5" customHeight="1" x14ac:dyDescent="0.3">
      <c r="A29" s="74" t="s">
        <v>29</v>
      </c>
      <c r="B29" s="72">
        <v>200</v>
      </c>
      <c r="C29" s="103">
        <f>SUM(C30:C53)</f>
        <v>15052.000000000002</v>
      </c>
      <c r="D29" s="80">
        <f>SUM(D30:D53)</f>
        <v>13221.699999999999</v>
      </c>
      <c r="E29" s="75">
        <f t="shared" si="0"/>
        <v>-1830.3000000000029</v>
      </c>
      <c r="F29" s="76">
        <f t="shared" si="1"/>
        <v>0.87840154132341197</v>
      </c>
      <c r="G29" s="4"/>
    </row>
    <row r="30" spans="1:13" ht="33.75" customHeight="1" x14ac:dyDescent="0.3">
      <c r="A30" s="74" t="s">
        <v>30</v>
      </c>
      <c r="B30" s="72">
        <v>201</v>
      </c>
      <c r="C30" s="79">
        <v>0</v>
      </c>
      <c r="D30" s="73">
        <v>0</v>
      </c>
      <c r="E30" s="75">
        <f t="shared" si="0"/>
        <v>0</v>
      </c>
      <c r="F30" s="76">
        <v>0</v>
      </c>
      <c r="G30" s="4"/>
    </row>
    <row r="31" spans="1:13" ht="42.75" customHeight="1" x14ac:dyDescent="0.3">
      <c r="A31" s="74" t="s">
        <v>31</v>
      </c>
      <c r="B31" s="72">
        <v>202</v>
      </c>
      <c r="C31" s="103">
        <v>312.60000000000002</v>
      </c>
      <c r="D31" s="73">
        <v>97.6</v>
      </c>
      <c r="E31" s="75">
        <f t="shared" si="0"/>
        <v>-215.00000000000003</v>
      </c>
      <c r="F31" s="76">
        <f t="shared" si="1"/>
        <v>0.31222008957133712</v>
      </c>
      <c r="G31" s="4"/>
    </row>
    <row r="32" spans="1:13" ht="18" x14ac:dyDescent="0.3">
      <c r="A32" s="74" t="s">
        <v>32</v>
      </c>
      <c r="B32" s="72">
        <v>203</v>
      </c>
      <c r="C32" s="103">
        <v>1206.0999999999999</v>
      </c>
      <c r="D32" s="80">
        <v>939.7</v>
      </c>
      <c r="E32" s="75">
        <f t="shared" si="0"/>
        <v>-266.39999999999986</v>
      </c>
      <c r="F32" s="76">
        <f t="shared" si="1"/>
        <v>0.77912279247160277</v>
      </c>
      <c r="G32" s="149"/>
      <c r="H32" s="150"/>
      <c r="I32" s="150"/>
      <c r="J32" s="150"/>
      <c r="K32" s="150"/>
      <c r="L32" s="150"/>
      <c r="M32" s="150"/>
    </row>
    <row r="33" spans="1:21" ht="18" x14ac:dyDescent="0.3">
      <c r="A33" s="74" t="s">
        <v>33</v>
      </c>
      <c r="B33" s="72">
        <v>204</v>
      </c>
      <c r="C33" s="103">
        <v>7802</v>
      </c>
      <c r="D33" s="125">
        <v>6808.2</v>
      </c>
      <c r="E33" s="75">
        <f t="shared" si="0"/>
        <v>-993.80000000000018</v>
      </c>
      <c r="F33" s="76">
        <f t="shared" si="1"/>
        <v>0.87262240451166362</v>
      </c>
      <c r="G33" s="4"/>
    </row>
    <row r="34" spans="1:21" ht="18" x14ac:dyDescent="0.3">
      <c r="A34" s="74" t="s">
        <v>34</v>
      </c>
      <c r="B34" s="72">
        <v>205</v>
      </c>
      <c r="C34" s="103">
        <v>1708.6</v>
      </c>
      <c r="D34" s="125">
        <v>1381</v>
      </c>
      <c r="E34" s="81">
        <f t="shared" si="0"/>
        <v>-327.59999999999991</v>
      </c>
      <c r="F34" s="76">
        <f t="shared" si="1"/>
        <v>0.80826407585157445</v>
      </c>
      <c r="G34" s="4"/>
    </row>
    <row r="35" spans="1:21" ht="105" customHeight="1" x14ac:dyDescent="0.3">
      <c r="A35" s="74" t="s">
        <v>35</v>
      </c>
      <c r="B35" s="72">
        <v>206</v>
      </c>
      <c r="C35" s="103">
        <v>177.2</v>
      </c>
      <c r="D35" s="73">
        <v>144.6</v>
      </c>
      <c r="E35" s="75">
        <f t="shared" si="0"/>
        <v>-32.599999999999994</v>
      </c>
      <c r="F35" s="76">
        <f t="shared" si="1"/>
        <v>0.81602708803611745</v>
      </c>
      <c r="G35" s="151"/>
      <c r="H35" s="152"/>
      <c r="I35" s="152"/>
      <c r="J35" s="152"/>
      <c r="K35" s="152"/>
      <c r="L35" s="152"/>
      <c r="M35" s="152"/>
      <c r="N35" s="152"/>
    </row>
    <row r="36" spans="1:21" ht="48.75" customHeight="1" x14ac:dyDescent="0.3">
      <c r="A36" s="74" t="s">
        <v>36</v>
      </c>
      <c r="B36" s="72">
        <v>207</v>
      </c>
      <c r="C36" s="79">
        <v>0</v>
      </c>
      <c r="D36" s="73">
        <v>0</v>
      </c>
      <c r="E36" s="75">
        <f t="shared" si="0"/>
        <v>0</v>
      </c>
      <c r="F36" s="76">
        <v>0</v>
      </c>
      <c r="G36" s="4"/>
    </row>
    <row r="37" spans="1:21" ht="57.75" customHeight="1" x14ac:dyDescent="0.3">
      <c r="A37" s="74" t="s">
        <v>184</v>
      </c>
      <c r="B37" s="72">
        <v>208</v>
      </c>
      <c r="C37" s="103">
        <v>87.8</v>
      </c>
      <c r="D37" s="73">
        <v>106.3</v>
      </c>
      <c r="E37" s="75">
        <f t="shared" si="0"/>
        <v>18.5</v>
      </c>
      <c r="F37" s="76">
        <f t="shared" si="1"/>
        <v>1.2107061503416856</v>
      </c>
      <c r="G37" s="149" t="s">
        <v>196</v>
      </c>
      <c r="H37" s="150"/>
      <c r="I37" s="150"/>
      <c r="J37" s="150"/>
      <c r="K37" s="150"/>
      <c r="L37" s="150"/>
      <c r="M37" s="150"/>
      <c r="N37" s="150"/>
      <c r="O37" s="150"/>
      <c r="P37" s="150"/>
      <c r="Q37" s="150"/>
      <c r="R37" s="150"/>
      <c r="S37" s="150"/>
      <c r="T37" s="150"/>
      <c r="U37" s="150"/>
    </row>
    <row r="38" spans="1:21" ht="26.25" customHeight="1" x14ac:dyDescent="0.3">
      <c r="A38" s="74" t="s">
        <v>38</v>
      </c>
      <c r="B38" s="72">
        <v>209</v>
      </c>
      <c r="C38" s="103">
        <v>2229</v>
      </c>
      <c r="D38" s="80">
        <v>2634.7</v>
      </c>
      <c r="E38" s="81">
        <f t="shared" si="0"/>
        <v>405.69999999999982</v>
      </c>
      <c r="F38" s="76">
        <f t="shared" si="1"/>
        <v>1.1820098698968147</v>
      </c>
      <c r="G38" s="151"/>
      <c r="H38" s="152"/>
      <c r="I38" s="152"/>
      <c r="J38" s="152"/>
      <c r="K38" s="152"/>
    </row>
    <row r="39" spans="1:21" ht="18" x14ac:dyDescent="0.3">
      <c r="A39" s="74" t="s">
        <v>39</v>
      </c>
      <c r="B39" s="72">
        <v>210</v>
      </c>
      <c r="C39" s="103">
        <v>299.2</v>
      </c>
      <c r="D39" s="80">
        <v>199.3</v>
      </c>
      <c r="E39" s="75">
        <f t="shared" si="0"/>
        <v>-99.899999999999977</v>
      </c>
      <c r="F39" s="76">
        <f t="shared" si="1"/>
        <v>0.66610962566844922</v>
      </c>
      <c r="G39" s="4"/>
    </row>
    <row r="40" spans="1:21" ht="18" x14ac:dyDescent="0.3">
      <c r="A40" s="74" t="s">
        <v>40</v>
      </c>
      <c r="B40" s="72">
        <v>211</v>
      </c>
      <c r="C40" s="79">
        <v>0</v>
      </c>
      <c r="D40" s="73">
        <v>0</v>
      </c>
      <c r="E40" s="75">
        <f t="shared" si="0"/>
        <v>0</v>
      </c>
      <c r="F40" s="76">
        <v>0</v>
      </c>
      <c r="G40" s="4"/>
    </row>
    <row r="41" spans="1:21" ht="18" x14ac:dyDescent="0.3">
      <c r="A41" s="74" t="s">
        <v>41</v>
      </c>
      <c r="B41" s="72">
        <v>212</v>
      </c>
      <c r="C41" s="79">
        <v>0</v>
      </c>
      <c r="D41" s="73">
        <v>0</v>
      </c>
      <c r="E41" s="75">
        <f t="shared" si="0"/>
        <v>0</v>
      </c>
      <c r="F41" s="76">
        <v>0</v>
      </c>
      <c r="G41" s="4"/>
    </row>
    <row r="42" spans="1:21" ht="37.5" customHeight="1" x14ac:dyDescent="0.3">
      <c r="A42" s="74" t="s">
        <v>42</v>
      </c>
      <c r="B42" s="72">
        <v>213</v>
      </c>
      <c r="C42" s="79">
        <v>84</v>
      </c>
      <c r="D42" s="73">
        <v>7.1</v>
      </c>
      <c r="E42" s="75">
        <f t="shared" si="0"/>
        <v>-76.900000000000006</v>
      </c>
      <c r="F42" s="76">
        <f t="shared" si="1"/>
        <v>8.4523809523809515E-2</v>
      </c>
      <c r="G42" s="129"/>
      <c r="H42" s="130"/>
      <c r="I42" s="130"/>
      <c r="J42" s="130"/>
      <c r="K42" s="130"/>
    </row>
    <row r="43" spans="1:21" ht="37.5" customHeight="1" x14ac:dyDescent="0.3">
      <c r="A43" s="74" t="s">
        <v>43</v>
      </c>
      <c r="B43" s="72">
        <v>214</v>
      </c>
      <c r="C43" s="103">
        <v>766.1</v>
      </c>
      <c r="D43" s="73">
        <v>560.6</v>
      </c>
      <c r="E43" s="75">
        <f t="shared" si="0"/>
        <v>-205.5</v>
      </c>
      <c r="F43" s="76">
        <f t="shared" si="1"/>
        <v>0.73175825610233647</v>
      </c>
      <c r="G43" s="129"/>
      <c r="H43" s="130"/>
      <c r="I43" s="130"/>
      <c r="J43" s="130"/>
      <c r="K43" s="130"/>
      <c r="L43" s="130"/>
    </row>
    <row r="44" spans="1:21" ht="18" x14ac:dyDescent="0.3">
      <c r="A44" s="74" t="s">
        <v>44</v>
      </c>
      <c r="B44" s="72">
        <v>215</v>
      </c>
      <c r="C44" s="79">
        <v>234.7</v>
      </c>
      <c r="D44" s="73">
        <v>264.2</v>
      </c>
      <c r="E44" s="75">
        <f t="shared" si="0"/>
        <v>29.5</v>
      </c>
      <c r="F44" s="76">
        <f t="shared" si="1"/>
        <v>1.1256923732424371</v>
      </c>
      <c r="G44" s="140" t="s">
        <v>195</v>
      </c>
      <c r="H44" s="141"/>
      <c r="I44" s="141"/>
      <c r="J44" s="141"/>
      <c r="K44" s="141"/>
      <c r="L44" s="141"/>
    </row>
    <row r="45" spans="1:21" ht="18" x14ac:dyDescent="0.3">
      <c r="A45" s="74" t="s">
        <v>45</v>
      </c>
      <c r="B45" s="72">
        <v>216</v>
      </c>
      <c r="C45" s="79">
        <v>71</v>
      </c>
      <c r="D45" s="73">
        <v>68.900000000000006</v>
      </c>
      <c r="E45" s="75">
        <f t="shared" si="0"/>
        <v>-2.0999999999999943</v>
      </c>
      <c r="F45" s="76">
        <f t="shared" si="1"/>
        <v>0.97042253521126765</v>
      </c>
      <c r="G45" s="51"/>
    </row>
    <row r="46" spans="1:21" ht="18" x14ac:dyDescent="0.3">
      <c r="A46" s="74" t="s">
        <v>46</v>
      </c>
      <c r="B46" s="72">
        <v>217</v>
      </c>
      <c r="C46" s="103">
        <v>0</v>
      </c>
      <c r="D46" s="73">
        <v>0</v>
      </c>
      <c r="E46" s="75">
        <f t="shared" si="0"/>
        <v>0</v>
      </c>
      <c r="F46" s="76">
        <v>0</v>
      </c>
    </row>
    <row r="47" spans="1:21" ht="75.75" customHeight="1" x14ac:dyDescent="0.3">
      <c r="A47" s="74" t="s">
        <v>47</v>
      </c>
      <c r="B47" s="72">
        <v>218</v>
      </c>
      <c r="C47" s="103">
        <v>1.3</v>
      </c>
      <c r="D47" s="73">
        <v>-0.4</v>
      </c>
      <c r="E47" s="75">
        <f>D47-C47</f>
        <v>-1.7000000000000002</v>
      </c>
      <c r="F47" s="76">
        <f t="shared" si="1"/>
        <v>-0.30769230769230771</v>
      </c>
    </row>
    <row r="48" spans="1:21" ht="18" x14ac:dyDescent="0.3">
      <c r="A48" s="74" t="s">
        <v>48</v>
      </c>
      <c r="B48" s="72">
        <v>219</v>
      </c>
      <c r="C48" s="103">
        <v>0</v>
      </c>
      <c r="D48" s="73">
        <v>0</v>
      </c>
      <c r="E48" s="75">
        <f t="shared" si="0"/>
        <v>0</v>
      </c>
      <c r="F48" s="76">
        <v>0</v>
      </c>
    </row>
    <row r="49" spans="1:16" ht="18" x14ac:dyDescent="0.3">
      <c r="A49" s="74" t="s">
        <v>49</v>
      </c>
      <c r="B49" s="72">
        <v>220</v>
      </c>
      <c r="C49" s="103">
        <v>49.5</v>
      </c>
      <c r="D49" s="80">
        <v>0</v>
      </c>
      <c r="E49" s="75">
        <f t="shared" si="0"/>
        <v>-49.5</v>
      </c>
      <c r="F49" s="76">
        <f t="shared" si="1"/>
        <v>0</v>
      </c>
    </row>
    <row r="50" spans="1:16" ht="18" x14ac:dyDescent="0.3">
      <c r="A50" s="74" t="s">
        <v>50</v>
      </c>
      <c r="B50" s="72">
        <v>221</v>
      </c>
      <c r="C50" s="103">
        <v>22.9</v>
      </c>
      <c r="D50" s="73">
        <v>9.9</v>
      </c>
      <c r="E50" s="75">
        <f t="shared" si="0"/>
        <v>-12.999999999999998</v>
      </c>
      <c r="F50" s="76">
        <f t="shared" si="1"/>
        <v>0.43231441048034941</v>
      </c>
    </row>
    <row r="51" spans="1:16" ht="37.5" customHeight="1" x14ac:dyDescent="0.3">
      <c r="A51" s="74" t="s">
        <v>51</v>
      </c>
      <c r="B51" s="72">
        <v>222</v>
      </c>
      <c r="C51" s="103">
        <v>0</v>
      </c>
      <c r="D51" s="73">
        <v>0</v>
      </c>
      <c r="E51" s="75">
        <f t="shared" si="0"/>
        <v>0</v>
      </c>
      <c r="F51" s="76">
        <v>0</v>
      </c>
    </row>
    <row r="52" spans="1:16" ht="39.75" customHeight="1" x14ac:dyDescent="0.3">
      <c r="A52" s="74" t="s">
        <v>52</v>
      </c>
      <c r="B52" s="72">
        <v>223</v>
      </c>
      <c r="C52" s="103">
        <v>0</v>
      </c>
      <c r="D52" s="73">
        <v>0</v>
      </c>
      <c r="E52" s="75">
        <f t="shared" si="0"/>
        <v>0</v>
      </c>
      <c r="F52" s="76">
        <v>0</v>
      </c>
    </row>
    <row r="53" spans="1:16" ht="18.600000000000001" customHeight="1" x14ac:dyDescent="0.3">
      <c r="A53" s="74" t="s">
        <v>53</v>
      </c>
      <c r="B53" s="72">
        <v>224</v>
      </c>
      <c r="C53" s="103">
        <v>0</v>
      </c>
      <c r="D53" s="73">
        <v>0</v>
      </c>
      <c r="E53" s="75">
        <f>D53-C53</f>
        <v>0</v>
      </c>
      <c r="F53" s="76">
        <v>0</v>
      </c>
      <c r="G53" s="129"/>
      <c r="H53" s="130"/>
      <c r="I53" s="130"/>
      <c r="J53" s="130"/>
      <c r="K53" s="130"/>
    </row>
    <row r="54" spans="1:16" ht="36.75" customHeight="1" x14ac:dyDescent="0.3">
      <c r="A54" s="74" t="s">
        <v>54</v>
      </c>
      <c r="B54" s="72">
        <v>300</v>
      </c>
      <c r="C54" s="103">
        <f>SUM(C55:C73)+C74</f>
        <v>1691</v>
      </c>
      <c r="D54" s="103">
        <f>SUM(D55:D73)+D74</f>
        <v>1552.8</v>
      </c>
      <c r="E54" s="81">
        <f t="shared" si="0"/>
        <v>-138.20000000000005</v>
      </c>
      <c r="F54" s="76">
        <f t="shared" si="1"/>
        <v>0.91827321111768179</v>
      </c>
    </row>
    <row r="55" spans="1:16" ht="48" customHeight="1" x14ac:dyDescent="0.3">
      <c r="A55" s="74" t="s">
        <v>55</v>
      </c>
      <c r="B55" s="72">
        <v>301</v>
      </c>
      <c r="C55" s="103">
        <v>63.5</v>
      </c>
      <c r="D55" s="80">
        <v>17.600000000000001</v>
      </c>
      <c r="E55" s="75">
        <f t="shared" si="0"/>
        <v>-45.9</v>
      </c>
      <c r="F55" s="76">
        <f t="shared" si="1"/>
        <v>0.27716535433070866</v>
      </c>
    </row>
    <row r="56" spans="1:16" ht="40.5" customHeight="1" x14ac:dyDescent="0.3">
      <c r="A56" s="74" t="s">
        <v>56</v>
      </c>
      <c r="B56" s="72">
        <v>302</v>
      </c>
      <c r="C56" s="103">
        <v>0</v>
      </c>
      <c r="D56" s="73">
        <v>0</v>
      </c>
      <c r="E56" s="75">
        <f t="shared" si="0"/>
        <v>0</v>
      </c>
      <c r="F56" s="76">
        <v>0</v>
      </c>
    </row>
    <row r="57" spans="1:16" ht="18" x14ac:dyDescent="0.3">
      <c r="A57" s="74" t="s">
        <v>57</v>
      </c>
      <c r="B57" s="72">
        <v>303</v>
      </c>
      <c r="C57" s="103">
        <v>0</v>
      </c>
      <c r="D57" s="73">
        <v>0</v>
      </c>
      <c r="E57" s="75">
        <f t="shared" si="0"/>
        <v>0</v>
      </c>
      <c r="F57" s="76">
        <v>0</v>
      </c>
    </row>
    <row r="58" spans="1:16" ht="18" x14ac:dyDescent="0.3">
      <c r="A58" s="74" t="s">
        <v>58</v>
      </c>
      <c r="B58" s="72">
        <v>304</v>
      </c>
      <c r="C58" s="103">
        <v>2.8</v>
      </c>
      <c r="D58" s="80">
        <v>6</v>
      </c>
      <c r="E58" s="75">
        <f t="shared" si="0"/>
        <v>3.2</v>
      </c>
      <c r="F58" s="76">
        <f t="shared" si="1"/>
        <v>2.1428571428571428</v>
      </c>
      <c r="G58" s="129" t="s">
        <v>197</v>
      </c>
      <c r="H58" s="130"/>
      <c r="I58" s="130"/>
      <c r="J58" s="130"/>
      <c r="K58" s="130"/>
      <c r="L58" s="130"/>
    </row>
    <row r="59" spans="1:16" ht="18" x14ac:dyDescent="0.3">
      <c r="A59" s="74" t="s">
        <v>59</v>
      </c>
      <c r="B59" s="72">
        <v>305</v>
      </c>
      <c r="C59" s="103">
        <v>0</v>
      </c>
      <c r="D59" s="73">
        <v>0</v>
      </c>
      <c r="E59" s="75">
        <f t="shared" si="0"/>
        <v>0</v>
      </c>
      <c r="F59" s="76">
        <v>0</v>
      </c>
    </row>
    <row r="60" spans="1:16" ht="18" x14ac:dyDescent="0.3">
      <c r="A60" s="74" t="s">
        <v>60</v>
      </c>
      <c r="B60" s="72">
        <v>306</v>
      </c>
      <c r="C60" s="103">
        <v>0</v>
      </c>
      <c r="D60" s="73">
        <v>0</v>
      </c>
      <c r="E60" s="75">
        <f t="shared" si="0"/>
        <v>0</v>
      </c>
      <c r="F60" s="76">
        <v>0</v>
      </c>
    </row>
    <row r="61" spans="1:16" ht="18" x14ac:dyDescent="0.3">
      <c r="A61" s="74" t="s">
        <v>61</v>
      </c>
      <c r="B61" s="72">
        <v>307</v>
      </c>
      <c r="C61" s="103">
        <v>5.4</v>
      </c>
      <c r="D61" s="73">
        <v>4.7</v>
      </c>
      <c r="E61" s="75">
        <f t="shared" si="0"/>
        <v>-0.70000000000000018</v>
      </c>
      <c r="F61" s="76">
        <f t="shared" si="1"/>
        <v>0.87037037037037035</v>
      </c>
      <c r="G61" s="129"/>
      <c r="H61" s="130"/>
      <c r="I61" s="130"/>
      <c r="J61" s="130"/>
      <c r="K61" s="130"/>
      <c r="L61" s="130"/>
      <c r="M61" s="130"/>
      <c r="N61" s="130"/>
      <c r="O61" s="130"/>
      <c r="P61" s="130"/>
    </row>
    <row r="62" spans="1:16" ht="18" x14ac:dyDescent="0.3">
      <c r="A62" s="74" t="s">
        <v>62</v>
      </c>
      <c r="B62" s="72">
        <v>308</v>
      </c>
      <c r="C62" s="103">
        <v>1243.0999999999999</v>
      </c>
      <c r="D62" s="126">
        <v>1212.5</v>
      </c>
      <c r="E62" s="75">
        <f t="shared" si="0"/>
        <v>-30.599999999999909</v>
      </c>
      <c r="F62" s="76">
        <f t="shared" si="1"/>
        <v>0.97538412034430066</v>
      </c>
      <c r="G62" s="51"/>
    </row>
    <row r="63" spans="1:16" ht="18" x14ac:dyDescent="0.3">
      <c r="A63" s="74" t="s">
        <v>63</v>
      </c>
      <c r="B63" s="72">
        <v>309</v>
      </c>
      <c r="C63" s="103">
        <v>272</v>
      </c>
      <c r="D63" s="125">
        <v>249.7</v>
      </c>
      <c r="E63" s="81">
        <f t="shared" si="0"/>
        <v>-22.300000000000011</v>
      </c>
      <c r="F63" s="76">
        <f t="shared" si="1"/>
        <v>0.9180147058823529</v>
      </c>
    </row>
    <row r="64" spans="1:16" ht="37.5" customHeight="1" x14ac:dyDescent="0.3">
      <c r="A64" s="74" t="s">
        <v>64</v>
      </c>
      <c r="B64" s="72">
        <v>310</v>
      </c>
      <c r="C64" s="103">
        <v>0</v>
      </c>
      <c r="D64" s="73">
        <v>0</v>
      </c>
      <c r="E64" s="75">
        <f t="shared" si="0"/>
        <v>0</v>
      </c>
      <c r="F64" s="76">
        <v>0</v>
      </c>
    </row>
    <row r="65" spans="1:15" ht="51" customHeight="1" x14ac:dyDescent="0.3">
      <c r="A65" s="74" t="s">
        <v>65</v>
      </c>
      <c r="B65" s="72">
        <v>311</v>
      </c>
      <c r="C65" s="103">
        <v>0</v>
      </c>
      <c r="D65" s="73">
        <v>0</v>
      </c>
      <c r="E65" s="75">
        <f t="shared" si="0"/>
        <v>0</v>
      </c>
      <c r="F65" s="76">
        <v>0</v>
      </c>
    </row>
    <row r="66" spans="1:15" ht="36" x14ac:dyDescent="0.3">
      <c r="A66" s="74" t="s">
        <v>168</v>
      </c>
      <c r="B66" s="72">
        <v>312</v>
      </c>
      <c r="C66" s="103">
        <v>0</v>
      </c>
      <c r="D66" s="73">
        <v>0</v>
      </c>
      <c r="E66" s="75">
        <f t="shared" si="0"/>
        <v>0</v>
      </c>
      <c r="F66" s="76">
        <v>0</v>
      </c>
    </row>
    <row r="67" spans="1:15" ht="34.200000000000003" customHeight="1" x14ac:dyDescent="0.3">
      <c r="A67" s="74" t="s">
        <v>66</v>
      </c>
      <c r="B67" s="72">
        <v>313</v>
      </c>
      <c r="C67" s="103">
        <v>0</v>
      </c>
      <c r="D67" s="73">
        <v>0</v>
      </c>
      <c r="E67" s="75">
        <f t="shared" si="0"/>
        <v>0</v>
      </c>
      <c r="F67" s="76">
        <v>0</v>
      </c>
    </row>
    <row r="68" spans="1:15" ht="18" x14ac:dyDescent="0.3">
      <c r="A68" s="74" t="s">
        <v>67</v>
      </c>
      <c r="B68" s="72">
        <v>314</v>
      </c>
      <c r="C68" s="103">
        <v>0</v>
      </c>
      <c r="D68" s="73">
        <v>0</v>
      </c>
      <c r="E68" s="75">
        <f t="shared" si="0"/>
        <v>0</v>
      </c>
      <c r="F68" s="76">
        <v>0</v>
      </c>
    </row>
    <row r="69" spans="1:15" ht="15" customHeight="1" x14ac:dyDescent="0.3">
      <c r="A69" s="74" t="s">
        <v>68</v>
      </c>
      <c r="B69" s="72">
        <v>315</v>
      </c>
      <c r="C69" s="103">
        <v>0</v>
      </c>
      <c r="D69" s="73">
        <v>0</v>
      </c>
      <c r="E69" s="75">
        <f t="shared" si="0"/>
        <v>0</v>
      </c>
      <c r="F69" s="76">
        <v>0</v>
      </c>
    </row>
    <row r="70" spans="1:15" ht="18" x14ac:dyDescent="0.3">
      <c r="A70" s="74" t="s">
        <v>69</v>
      </c>
      <c r="B70" s="72">
        <v>316</v>
      </c>
      <c r="C70" s="103">
        <v>0</v>
      </c>
      <c r="D70" s="73">
        <v>0</v>
      </c>
      <c r="E70" s="75">
        <f t="shared" si="0"/>
        <v>0</v>
      </c>
      <c r="F70" s="76">
        <v>0</v>
      </c>
    </row>
    <row r="71" spans="1:15" ht="18" x14ac:dyDescent="0.3">
      <c r="A71" s="74" t="s">
        <v>70</v>
      </c>
      <c r="B71" s="72">
        <v>317</v>
      </c>
      <c r="C71" s="103">
        <v>0</v>
      </c>
      <c r="D71" s="73">
        <v>0</v>
      </c>
      <c r="E71" s="75">
        <f t="shared" si="0"/>
        <v>0</v>
      </c>
      <c r="F71" s="76">
        <v>0</v>
      </c>
    </row>
    <row r="72" spans="1:15" ht="36.75" customHeight="1" x14ac:dyDescent="0.3">
      <c r="A72" s="74" t="s">
        <v>71</v>
      </c>
      <c r="B72" s="72">
        <v>318</v>
      </c>
      <c r="C72" s="103">
        <v>28.7</v>
      </c>
      <c r="D72" s="73">
        <v>0</v>
      </c>
      <c r="E72" s="75">
        <f t="shared" si="0"/>
        <v>-28.7</v>
      </c>
      <c r="F72" s="76">
        <f t="shared" si="1"/>
        <v>0</v>
      </c>
      <c r="G72" s="129"/>
      <c r="H72" s="130"/>
      <c r="I72" s="130"/>
      <c r="J72" s="130"/>
      <c r="K72" s="130"/>
      <c r="L72" s="130"/>
      <c r="M72" s="130"/>
      <c r="N72" s="130"/>
      <c r="O72" s="130"/>
    </row>
    <row r="73" spans="1:15" ht="40.5" customHeight="1" x14ac:dyDescent="0.3">
      <c r="A73" s="74" t="s">
        <v>72</v>
      </c>
      <c r="B73" s="72">
        <v>319</v>
      </c>
      <c r="C73" s="103">
        <v>0</v>
      </c>
      <c r="D73" s="73">
        <v>0</v>
      </c>
      <c r="E73" s="75">
        <f t="shared" si="0"/>
        <v>0</v>
      </c>
      <c r="F73" s="76">
        <v>0</v>
      </c>
    </row>
    <row r="74" spans="1:15" ht="84.75" customHeight="1" x14ac:dyDescent="0.3">
      <c r="A74" s="74" t="s">
        <v>73</v>
      </c>
      <c r="B74" s="72">
        <v>320</v>
      </c>
      <c r="C74" s="103">
        <f>C75+C76</f>
        <v>75.5</v>
      </c>
      <c r="D74" s="103">
        <f>D75+D76</f>
        <v>62.3</v>
      </c>
      <c r="E74" s="75">
        <f t="shared" si="0"/>
        <v>-13.200000000000003</v>
      </c>
      <c r="F74" s="76">
        <f t="shared" si="1"/>
        <v>0.8251655629139073</v>
      </c>
      <c r="G74" s="129"/>
      <c r="H74" s="130"/>
      <c r="I74" s="130"/>
      <c r="J74" s="130"/>
      <c r="K74" s="130"/>
      <c r="L74" s="130"/>
    </row>
    <row r="75" spans="1:15" ht="38.25" customHeight="1" x14ac:dyDescent="0.3">
      <c r="A75" s="74" t="s">
        <v>74</v>
      </c>
      <c r="B75" s="72">
        <v>321</v>
      </c>
      <c r="C75" s="80">
        <v>0</v>
      </c>
      <c r="D75" s="73">
        <v>0</v>
      </c>
      <c r="E75" s="75">
        <f t="shared" si="0"/>
        <v>0</v>
      </c>
      <c r="F75" s="76">
        <v>0</v>
      </c>
    </row>
    <row r="76" spans="1:15" ht="53.25" customHeight="1" x14ac:dyDescent="0.3">
      <c r="A76" s="74" t="s">
        <v>185</v>
      </c>
      <c r="B76" s="72">
        <v>322</v>
      </c>
      <c r="C76" s="103">
        <v>75.5</v>
      </c>
      <c r="D76" s="73">
        <v>62.3</v>
      </c>
      <c r="E76" s="75">
        <f t="shared" si="0"/>
        <v>-13.200000000000003</v>
      </c>
      <c r="F76" s="76">
        <f t="shared" si="1"/>
        <v>0.8251655629139073</v>
      </c>
      <c r="G76" s="138"/>
      <c r="H76" s="139"/>
      <c r="I76" s="139"/>
      <c r="J76" s="139"/>
      <c r="K76" s="139"/>
      <c r="L76" s="139"/>
      <c r="M76" s="139"/>
      <c r="N76" s="139"/>
    </row>
    <row r="77" spans="1:15" ht="18" x14ac:dyDescent="0.3">
      <c r="A77" s="74" t="s">
        <v>75</v>
      </c>
      <c r="B77" s="72">
        <v>400</v>
      </c>
      <c r="C77" s="104">
        <f>SUM(C78:C86)</f>
        <v>0</v>
      </c>
      <c r="D77" s="82">
        <f>SUM(D78:D86)</f>
        <v>0</v>
      </c>
      <c r="E77" s="83">
        <f t="shared" si="0"/>
        <v>0</v>
      </c>
      <c r="F77" s="76">
        <v>0</v>
      </c>
    </row>
    <row r="78" spans="1:15" ht="18" x14ac:dyDescent="0.3">
      <c r="A78" s="74" t="s">
        <v>76</v>
      </c>
      <c r="B78" s="72">
        <v>401</v>
      </c>
      <c r="C78" s="104">
        <v>0</v>
      </c>
      <c r="D78" s="82">
        <v>0</v>
      </c>
      <c r="E78" s="83">
        <f t="shared" si="0"/>
        <v>0</v>
      </c>
      <c r="F78" s="76">
        <v>0</v>
      </c>
    </row>
    <row r="79" spans="1:15" ht="18" x14ac:dyDescent="0.3">
      <c r="A79" s="74" t="s">
        <v>77</v>
      </c>
      <c r="B79" s="72">
        <v>402</v>
      </c>
      <c r="C79" s="104">
        <v>0</v>
      </c>
      <c r="D79" s="82">
        <v>0</v>
      </c>
      <c r="E79" s="83">
        <f t="shared" si="0"/>
        <v>0</v>
      </c>
      <c r="F79" s="76">
        <v>0</v>
      </c>
    </row>
    <row r="80" spans="1:15" ht="18" x14ac:dyDescent="0.3">
      <c r="A80" s="74" t="s">
        <v>62</v>
      </c>
      <c r="B80" s="72">
        <v>403</v>
      </c>
      <c r="C80" s="104">
        <v>0</v>
      </c>
      <c r="D80" s="82">
        <v>0</v>
      </c>
      <c r="E80" s="83">
        <f t="shared" si="0"/>
        <v>0</v>
      </c>
      <c r="F80" s="76">
        <v>0</v>
      </c>
    </row>
    <row r="81" spans="1:20" ht="18" x14ac:dyDescent="0.3">
      <c r="A81" s="74" t="s">
        <v>63</v>
      </c>
      <c r="B81" s="72">
        <v>404</v>
      </c>
      <c r="C81" s="104">
        <v>0</v>
      </c>
      <c r="D81" s="82">
        <v>0</v>
      </c>
      <c r="E81" s="83">
        <f t="shared" si="0"/>
        <v>0</v>
      </c>
      <c r="F81" s="76">
        <v>0</v>
      </c>
    </row>
    <row r="82" spans="1:20" ht="29.4" customHeight="1" x14ac:dyDescent="0.3">
      <c r="A82" s="74" t="s">
        <v>78</v>
      </c>
      <c r="B82" s="72">
        <v>405</v>
      </c>
      <c r="C82" s="104">
        <v>0</v>
      </c>
      <c r="D82" s="82">
        <v>0</v>
      </c>
      <c r="E82" s="83">
        <f t="shared" si="0"/>
        <v>0</v>
      </c>
      <c r="F82" s="76">
        <v>0</v>
      </c>
    </row>
    <row r="83" spans="1:20" ht="18" x14ac:dyDescent="0.3">
      <c r="A83" s="74" t="s">
        <v>79</v>
      </c>
      <c r="B83" s="72">
        <v>406</v>
      </c>
      <c r="C83" s="104">
        <v>0</v>
      </c>
      <c r="D83" s="82">
        <v>0</v>
      </c>
      <c r="E83" s="83">
        <f t="shared" si="0"/>
        <v>0</v>
      </c>
      <c r="F83" s="76">
        <v>0</v>
      </c>
    </row>
    <row r="84" spans="1:20" ht="36" x14ac:dyDescent="0.3">
      <c r="A84" s="74" t="s">
        <v>80</v>
      </c>
      <c r="B84" s="72">
        <v>407</v>
      </c>
      <c r="C84" s="104">
        <v>0</v>
      </c>
      <c r="D84" s="82">
        <v>0</v>
      </c>
      <c r="E84" s="83">
        <f t="shared" si="0"/>
        <v>0</v>
      </c>
      <c r="F84" s="76">
        <v>0</v>
      </c>
    </row>
    <row r="85" spans="1:20" ht="15" customHeight="1" x14ac:dyDescent="0.3">
      <c r="A85" s="74" t="s">
        <v>81</v>
      </c>
      <c r="B85" s="72">
        <v>408</v>
      </c>
      <c r="C85" s="104">
        <v>0</v>
      </c>
      <c r="D85" s="82">
        <v>0</v>
      </c>
      <c r="E85" s="83">
        <f t="shared" si="0"/>
        <v>0</v>
      </c>
      <c r="F85" s="76">
        <v>0</v>
      </c>
    </row>
    <row r="86" spans="1:20" ht="15" customHeight="1" x14ac:dyDescent="0.3">
      <c r="A86" s="74" t="s">
        <v>82</v>
      </c>
      <c r="B86" s="72">
        <v>409</v>
      </c>
      <c r="C86" s="104">
        <v>0</v>
      </c>
      <c r="D86" s="82">
        <v>0</v>
      </c>
      <c r="E86" s="83">
        <f t="shared" si="0"/>
        <v>0</v>
      </c>
      <c r="F86" s="76">
        <v>0</v>
      </c>
    </row>
    <row r="87" spans="1:20" ht="54" x14ac:dyDescent="0.3">
      <c r="A87" s="74" t="s">
        <v>178</v>
      </c>
      <c r="B87" s="70">
        <v>500</v>
      </c>
      <c r="C87" s="104">
        <v>0</v>
      </c>
      <c r="D87" s="80">
        <v>0</v>
      </c>
      <c r="E87" s="81">
        <f t="shared" ref="E87:E100" si="2">D87-C87</f>
        <v>0</v>
      </c>
      <c r="F87" s="76">
        <v>0</v>
      </c>
    </row>
    <row r="88" spans="1:20" ht="34.5" customHeight="1" x14ac:dyDescent="0.3">
      <c r="A88" s="74" t="s">
        <v>186</v>
      </c>
      <c r="B88" s="70">
        <v>600</v>
      </c>
      <c r="C88" s="104">
        <v>5500</v>
      </c>
      <c r="D88" s="78">
        <v>0</v>
      </c>
      <c r="E88" s="75">
        <f t="shared" si="2"/>
        <v>-5500</v>
      </c>
      <c r="F88" s="76">
        <v>0</v>
      </c>
      <c r="G88" s="127"/>
      <c r="H88" s="128"/>
      <c r="I88" s="128"/>
      <c r="J88" s="128"/>
      <c r="K88" s="128"/>
      <c r="L88" s="128"/>
      <c r="M88" s="128"/>
      <c r="N88" s="128"/>
      <c r="O88" s="128"/>
      <c r="P88" s="128"/>
      <c r="Q88" s="128"/>
      <c r="R88" s="128"/>
      <c r="S88" s="128"/>
      <c r="T88" s="128"/>
    </row>
    <row r="89" spans="1:20" ht="18" x14ac:dyDescent="0.3">
      <c r="A89" s="71" t="s">
        <v>83</v>
      </c>
      <c r="B89" s="72">
        <v>700</v>
      </c>
      <c r="C89" s="80">
        <f>SUM(C24)</f>
        <v>22258.9</v>
      </c>
      <c r="D89" s="80">
        <f>D24+D87</f>
        <v>19086.100000000002</v>
      </c>
      <c r="E89" s="75">
        <f t="shared" si="2"/>
        <v>-3172.7999999999993</v>
      </c>
      <c r="F89" s="76">
        <f t="shared" ref="F89:F100" si="3">D89/C89</f>
        <v>0.85745926348561707</v>
      </c>
    </row>
    <row r="90" spans="1:20" ht="18" x14ac:dyDescent="0.3">
      <c r="A90" s="71" t="s">
        <v>84</v>
      </c>
      <c r="B90" s="72">
        <v>800</v>
      </c>
      <c r="C90" s="80">
        <f>C100</f>
        <v>22243</v>
      </c>
      <c r="D90" s="80">
        <f>D100</f>
        <v>14774.5</v>
      </c>
      <c r="E90" s="81">
        <f t="shared" si="2"/>
        <v>-7468.5</v>
      </c>
      <c r="F90" s="76">
        <f t="shared" si="3"/>
        <v>0.66423144360023378</v>
      </c>
    </row>
    <row r="91" spans="1:20" ht="18" x14ac:dyDescent="0.3">
      <c r="A91" s="71" t="s">
        <v>85</v>
      </c>
      <c r="B91" s="84">
        <v>900</v>
      </c>
      <c r="C91" s="80">
        <v>15.8</v>
      </c>
      <c r="D91" s="80">
        <f>D89-D90</f>
        <v>4311.6000000000022</v>
      </c>
      <c r="E91" s="81">
        <f t="shared" si="2"/>
        <v>4295.800000000002</v>
      </c>
      <c r="F91" s="76">
        <v>0</v>
      </c>
    </row>
    <row r="92" spans="1:20" ht="18" x14ac:dyDescent="0.3">
      <c r="A92" s="71" t="s">
        <v>86</v>
      </c>
      <c r="B92" s="85"/>
      <c r="C92" s="86"/>
      <c r="D92" s="71"/>
      <c r="E92" s="75"/>
      <c r="F92" s="76"/>
    </row>
    <row r="93" spans="1:20" ht="36" x14ac:dyDescent="0.3">
      <c r="A93" s="74" t="s">
        <v>179</v>
      </c>
      <c r="B93" s="72">
        <v>1000</v>
      </c>
      <c r="C93" s="80">
        <f>C35+C42+C43+C55+C95+C31</f>
        <v>5160.6000000000004</v>
      </c>
      <c r="D93" s="80">
        <f>D35+D42+D43+D55+D95+D31</f>
        <v>4611.1000000000004</v>
      </c>
      <c r="E93" s="75">
        <f t="shared" si="2"/>
        <v>-549.5</v>
      </c>
      <c r="F93" s="76">
        <f t="shared" si="3"/>
        <v>0.89352013331783131</v>
      </c>
      <c r="G93" s="4"/>
    </row>
    <row r="94" spans="1:20" ht="33.75" customHeight="1" x14ac:dyDescent="0.3">
      <c r="A94" s="74" t="s">
        <v>87</v>
      </c>
      <c r="B94" s="72">
        <v>1001</v>
      </c>
      <c r="C94" s="80">
        <v>0</v>
      </c>
      <c r="D94" s="80">
        <v>0</v>
      </c>
      <c r="E94" s="81">
        <f t="shared" si="2"/>
        <v>0</v>
      </c>
      <c r="F94" s="76">
        <v>0</v>
      </c>
      <c r="G94" s="4"/>
    </row>
    <row r="95" spans="1:20" ht="36" x14ac:dyDescent="0.3">
      <c r="A95" s="74" t="s">
        <v>180</v>
      </c>
      <c r="B95" s="72">
        <v>1002</v>
      </c>
      <c r="C95" s="80">
        <f>C32+C38+C39+C40+C41+C50</f>
        <v>3757.2</v>
      </c>
      <c r="D95" s="80">
        <f>D32+D38+D39+D40+D41+D50</f>
        <v>3783.6</v>
      </c>
      <c r="E95" s="75">
        <f t="shared" si="2"/>
        <v>26.400000000000091</v>
      </c>
      <c r="F95" s="76">
        <f t="shared" si="3"/>
        <v>1.0070265091025232</v>
      </c>
      <c r="G95" s="4"/>
    </row>
    <row r="96" spans="1:20" ht="18" x14ac:dyDescent="0.3">
      <c r="A96" s="74" t="s">
        <v>33</v>
      </c>
      <c r="B96" s="72">
        <v>1100</v>
      </c>
      <c r="C96" s="80">
        <f>C33+C62+C80</f>
        <v>9045.1</v>
      </c>
      <c r="D96" s="80">
        <f>D33+D62+D80</f>
        <v>8020.7</v>
      </c>
      <c r="E96" s="75">
        <f t="shared" si="2"/>
        <v>-1024.4000000000005</v>
      </c>
      <c r="F96" s="76">
        <f t="shared" si="3"/>
        <v>0.88674530961515063</v>
      </c>
      <c r="G96" s="4"/>
    </row>
    <row r="97" spans="1:9" ht="18" x14ac:dyDescent="0.3">
      <c r="A97" s="74" t="s">
        <v>34</v>
      </c>
      <c r="B97" s="72">
        <v>1200</v>
      </c>
      <c r="C97" s="80">
        <f>C34+C63+C81</f>
        <v>1980.6</v>
      </c>
      <c r="D97" s="80">
        <f>D34+D63+D81</f>
        <v>1630.7</v>
      </c>
      <c r="E97" s="81">
        <f t="shared" si="2"/>
        <v>-349.89999999999986</v>
      </c>
      <c r="F97" s="76">
        <f t="shared" si="3"/>
        <v>0.82333636271836819</v>
      </c>
    </row>
    <row r="98" spans="1:9" ht="18" x14ac:dyDescent="0.3">
      <c r="A98" s="74" t="s">
        <v>88</v>
      </c>
      <c r="B98" s="72">
        <v>1300</v>
      </c>
      <c r="C98" s="80">
        <f>C82+C64+C36</f>
        <v>0</v>
      </c>
      <c r="D98" s="73">
        <f>D82+D64+D36</f>
        <v>0</v>
      </c>
      <c r="E98" s="75">
        <f t="shared" si="2"/>
        <v>0</v>
      </c>
      <c r="F98" s="76">
        <v>0</v>
      </c>
    </row>
    <row r="99" spans="1:9" ht="18" x14ac:dyDescent="0.3">
      <c r="A99" s="74" t="s">
        <v>89</v>
      </c>
      <c r="B99" s="72">
        <v>1400</v>
      </c>
      <c r="C99" s="80">
        <f>C36+C37+C44+C45+C46+C47+C48+C49+C51+C52+C53+C56+C57+C58+C59+C60+C61+C64+C65+C66+C67+C68+C69+C70+C71+C72+C73+C74+C77+C88</f>
        <v>6056.7</v>
      </c>
      <c r="D99" s="80">
        <f>D36+D37+D44+D45+D46+D47+D48+D49+D51+D52+D53+D56+D57+D58+D59+D60+D61+D64+D65+D66+D67+D68+D69+D70+D71+D72+D73+D74+D77+D88</f>
        <v>512</v>
      </c>
      <c r="E99" s="75">
        <f t="shared" si="2"/>
        <v>-5544.7</v>
      </c>
      <c r="F99" s="76">
        <f t="shared" si="3"/>
        <v>8.4534482473954467E-2</v>
      </c>
    </row>
    <row r="100" spans="1:9" ht="18" x14ac:dyDescent="0.3">
      <c r="A100" s="71" t="s">
        <v>90</v>
      </c>
      <c r="B100" s="84">
        <v>1500</v>
      </c>
      <c r="C100" s="80">
        <f>SUM(C96:C99,C93)</f>
        <v>22243</v>
      </c>
      <c r="D100" s="80">
        <f>SUM(D96:D99,D93)</f>
        <v>14774.5</v>
      </c>
      <c r="E100" s="81">
        <f t="shared" si="2"/>
        <v>-7468.5</v>
      </c>
      <c r="F100" s="76">
        <f t="shared" si="3"/>
        <v>0.66423144360023378</v>
      </c>
    </row>
    <row r="101" spans="1:9" ht="18" x14ac:dyDescent="0.3">
      <c r="A101" s="87"/>
      <c r="B101" s="88"/>
      <c r="C101" s="88"/>
      <c r="D101" s="88"/>
      <c r="E101" s="88"/>
      <c r="F101" s="88"/>
      <c r="H101" s="4"/>
      <c r="I101" s="4"/>
    </row>
    <row r="102" spans="1:9" ht="18" x14ac:dyDescent="0.3">
      <c r="A102" s="89"/>
      <c r="B102" s="88"/>
      <c r="C102" s="88"/>
      <c r="D102" s="88"/>
      <c r="E102" s="88"/>
      <c r="F102" s="88"/>
      <c r="H102" s="4"/>
      <c r="I102" s="4"/>
    </row>
    <row r="103" spans="1:9" ht="34.5" customHeight="1" thickBot="1" x14ac:dyDescent="0.35">
      <c r="A103" s="96" t="s">
        <v>188</v>
      </c>
      <c r="B103" s="90"/>
      <c r="C103" s="90"/>
      <c r="D103" s="88"/>
      <c r="E103" s="154" t="s">
        <v>193</v>
      </c>
      <c r="F103" s="154"/>
      <c r="H103" s="4"/>
      <c r="I103" s="4"/>
    </row>
    <row r="104" spans="1:9" ht="15.6" customHeight="1" x14ac:dyDescent="0.3">
      <c r="A104" s="97" t="s">
        <v>91</v>
      </c>
      <c r="B104" s="91"/>
      <c r="C104" s="131"/>
      <c r="D104" s="132"/>
      <c r="E104" s="132" t="s">
        <v>93</v>
      </c>
      <c r="F104" s="132"/>
      <c r="H104" s="4"/>
      <c r="I104" s="4"/>
    </row>
    <row r="105" spans="1:9" ht="18" x14ac:dyDescent="0.35">
      <c r="A105" s="68"/>
      <c r="B105" s="67"/>
      <c r="C105" s="68"/>
      <c r="D105" s="68"/>
      <c r="E105" s="68"/>
      <c r="F105" s="68"/>
    </row>
    <row r="106" spans="1:9" ht="18" x14ac:dyDescent="0.35">
      <c r="A106" s="68"/>
      <c r="B106" s="67"/>
      <c r="C106" s="68"/>
      <c r="D106" s="68"/>
      <c r="E106" s="68"/>
      <c r="F106" s="68"/>
    </row>
    <row r="107" spans="1:9" ht="18" x14ac:dyDescent="0.35">
      <c r="A107" s="68"/>
      <c r="B107" s="67"/>
      <c r="C107" s="68"/>
      <c r="D107" s="68"/>
      <c r="E107" s="68"/>
      <c r="F107" s="68"/>
    </row>
    <row r="108" spans="1:9" ht="21" x14ac:dyDescent="0.4">
      <c r="A108" s="60"/>
      <c r="B108" s="59"/>
      <c r="C108" s="60"/>
      <c r="D108" s="60"/>
      <c r="E108" s="60"/>
      <c r="F108" s="60"/>
    </row>
  </sheetData>
  <mergeCells count="43">
    <mergeCell ref="B2:F2"/>
    <mergeCell ref="D3:F3"/>
    <mergeCell ref="D4:F4"/>
    <mergeCell ref="E104:F104"/>
    <mergeCell ref="E103:F103"/>
    <mergeCell ref="B10:C10"/>
    <mergeCell ref="B9:C9"/>
    <mergeCell ref="B8:C8"/>
    <mergeCell ref="B7:C7"/>
    <mergeCell ref="A18:F18"/>
    <mergeCell ref="A14:F14"/>
    <mergeCell ref="A15:F15"/>
    <mergeCell ref="A16:F16"/>
    <mergeCell ref="C20:F20"/>
    <mergeCell ref="A20:A21"/>
    <mergeCell ref="A5:C5"/>
    <mergeCell ref="B6:C6"/>
    <mergeCell ref="B11:C11"/>
    <mergeCell ref="G58:L58"/>
    <mergeCell ref="G32:M32"/>
    <mergeCell ref="G35:N35"/>
    <mergeCell ref="G37:U37"/>
    <mergeCell ref="G53:K53"/>
    <mergeCell ref="G43:L43"/>
    <mergeCell ref="G38:K38"/>
    <mergeCell ref="D5:F5"/>
    <mergeCell ref="D11:E11"/>
    <mergeCell ref="D12:E12"/>
    <mergeCell ref="D6:E6"/>
    <mergeCell ref="D7:E7"/>
    <mergeCell ref="G88:T88"/>
    <mergeCell ref="G61:P61"/>
    <mergeCell ref="C104:D104"/>
    <mergeCell ref="D8:E8"/>
    <mergeCell ref="D10:E10"/>
    <mergeCell ref="D9:E9"/>
    <mergeCell ref="G72:O72"/>
    <mergeCell ref="B12:C12"/>
    <mergeCell ref="B20:B21"/>
    <mergeCell ref="G76:N76"/>
    <mergeCell ref="G44:L44"/>
    <mergeCell ref="G42:K42"/>
    <mergeCell ref="G74:L74"/>
  </mergeCells>
  <pageMargins left="0.31496062992125984" right="0.31496062992125984" top="0.35433070866141736" bottom="0.35433070866141736" header="0.31496062992125984" footer="0.31496062992125984"/>
  <pageSetup paperSize="9" scale="90" orientation="portrait" r:id="rId1"/>
  <colBreaks count="1" manualBreakCount="1">
    <brk id="6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31"/>
  <sheetViews>
    <sheetView topLeftCell="A4" zoomScale="120" zoomScaleNormal="120" workbookViewId="0">
      <selection activeCell="C25" sqref="C25"/>
    </sheetView>
  </sheetViews>
  <sheetFormatPr defaultColWidth="8.88671875" defaultRowHeight="15.6" x14ac:dyDescent="0.3"/>
  <cols>
    <col min="1" max="1" width="42.33203125" style="2" customWidth="1"/>
    <col min="2" max="2" width="8.88671875" style="2"/>
    <col min="3" max="3" width="12" style="2" customWidth="1"/>
    <col min="4" max="4" width="14.5546875" style="2" customWidth="1"/>
    <col min="5" max="5" width="14.88671875" style="2" customWidth="1"/>
    <col min="6" max="6" width="11.44140625" style="2" customWidth="1"/>
    <col min="7" max="16384" width="8.88671875" style="2"/>
  </cols>
  <sheetData>
    <row r="1" spans="1:7" x14ac:dyDescent="0.3">
      <c r="D1" s="12"/>
      <c r="F1" s="12" t="s">
        <v>95</v>
      </c>
    </row>
    <row r="2" spans="1:7" x14ac:dyDescent="0.3">
      <c r="A2" s="161" t="s">
        <v>96</v>
      </c>
      <c r="B2" s="161"/>
      <c r="C2" s="161"/>
      <c r="D2" s="161"/>
      <c r="E2" s="161"/>
      <c r="F2" s="161"/>
    </row>
    <row r="3" spans="1:7" ht="8.4" customHeight="1" x14ac:dyDescent="0.3"/>
    <row r="4" spans="1:7" ht="15" customHeight="1" x14ac:dyDescent="0.3">
      <c r="A4" s="163" t="s">
        <v>15</v>
      </c>
      <c r="B4" s="163" t="s">
        <v>94</v>
      </c>
      <c r="C4" s="163" t="s">
        <v>18</v>
      </c>
      <c r="D4" s="163"/>
      <c r="E4" s="163"/>
      <c r="F4" s="163"/>
      <c r="G4" s="4"/>
    </row>
    <row r="5" spans="1:7" ht="37.200000000000003" customHeight="1" x14ac:dyDescent="0.3">
      <c r="A5" s="163"/>
      <c r="B5" s="163"/>
      <c r="C5" s="6" t="s">
        <v>19</v>
      </c>
      <c r="D5" s="6" t="s">
        <v>20</v>
      </c>
      <c r="E5" s="6" t="s">
        <v>21</v>
      </c>
      <c r="F5" s="6" t="s">
        <v>22</v>
      </c>
      <c r="G5" s="4"/>
    </row>
    <row r="6" spans="1:7" x14ac:dyDescent="0.3">
      <c r="A6" s="6">
        <v>1</v>
      </c>
      <c r="B6" s="6">
        <v>2</v>
      </c>
      <c r="C6" s="6">
        <v>3</v>
      </c>
      <c r="D6" s="6">
        <v>4</v>
      </c>
      <c r="E6" s="6">
        <v>5</v>
      </c>
      <c r="F6" s="6">
        <v>6</v>
      </c>
      <c r="G6" s="4"/>
    </row>
    <row r="7" spans="1:7" ht="17.399999999999999" customHeight="1" x14ac:dyDescent="0.3">
      <c r="A7" s="8" t="s">
        <v>97</v>
      </c>
      <c r="B7" s="8"/>
      <c r="C7" s="9"/>
      <c r="D7" s="9"/>
      <c r="E7" s="9"/>
      <c r="F7" s="9"/>
      <c r="G7" s="4"/>
    </row>
    <row r="8" spans="1:7" ht="47.4" customHeight="1" x14ac:dyDescent="0.3">
      <c r="A8" s="5" t="s">
        <v>98</v>
      </c>
      <c r="B8" s="9">
        <v>2000</v>
      </c>
      <c r="C8" s="9">
        <v>513.9</v>
      </c>
      <c r="D8" s="9">
        <v>1849.8</v>
      </c>
      <c r="E8" s="10">
        <f>D8-C8</f>
        <v>1335.9</v>
      </c>
      <c r="F8" s="108">
        <f>D8/C8</f>
        <v>3.5995329830706364</v>
      </c>
      <c r="G8" s="4"/>
    </row>
    <row r="9" spans="1:7" ht="34.200000000000003" customHeight="1" x14ac:dyDescent="0.3">
      <c r="A9" s="5" t="s">
        <v>99</v>
      </c>
      <c r="B9" s="5">
        <v>2001</v>
      </c>
      <c r="C9" s="9"/>
      <c r="D9" s="9"/>
      <c r="E9" s="10">
        <f t="shared" ref="E9:E28" si="0">D9-C9</f>
        <v>0</v>
      </c>
      <c r="F9" s="108">
        <v>0</v>
      </c>
      <c r="G9" s="4"/>
    </row>
    <row r="10" spans="1:7" ht="18.600000000000001" customHeight="1" x14ac:dyDescent="0.3">
      <c r="A10" s="5" t="s">
        <v>100</v>
      </c>
      <c r="B10" s="5">
        <v>2002</v>
      </c>
      <c r="C10" s="9"/>
      <c r="D10" s="9"/>
      <c r="E10" s="10">
        <f t="shared" si="0"/>
        <v>0</v>
      </c>
      <c r="F10" s="108">
        <v>0</v>
      </c>
      <c r="G10" s="4"/>
    </row>
    <row r="11" spans="1:7" ht="32.4" customHeight="1" x14ac:dyDescent="0.3">
      <c r="A11" s="5" t="s">
        <v>101</v>
      </c>
      <c r="B11" s="5">
        <v>2003</v>
      </c>
      <c r="C11" s="9"/>
      <c r="D11" s="9"/>
      <c r="E11" s="10">
        <f t="shared" si="0"/>
        <v>0</v>
      </c>
      <c r="F11" s="108">
        <v>0</v>
      </c>
      <c r="G11" s="4"/>
    </row>
    <row r="12" spans="1:7" ht="20.399999999999999" customHeight="1" x14ac:dyDescent="0.3">
      <c r="A12" s="5" t="s">
        <v>102</v>
      </c>
      <c r="B12" s="5">
        <v>2004</v>
      </c>
      <c r="C12" s="9"/>
      <c r="D12" s="9"/>
      <c r="E12" s="10">
        <f t="shared" si="0"/>
        <v>0</v>
      </c>
      <c r="F12" s="108">
        <v>0</v>
      </c>
      <c r="G12" s="4"/>
    </row>
    <row r="13" spans="1:7" ht="18" customHeight="1" x14ac:dyDescent="0.3">
      <c r="A13" s="9" t="s">
        <v>187</v>
      </c>
      <c r="B13" s="5">
        <v>2005</v>
      </c>
      <c r="C13" s="9"/>
      <c r="D13" s="9"/>
      <c r="E13" s="10">
        <f t="shared" si="0"/>
        <v>0</v>
      </c>
      <c r="F13" s="108">
        <v>0</v>
      </c>
      <c r="G13" s="4"/>
    </row>
    <row r="14" spans="1:7" ht="34.200000000000003" customHeight="1" x14ac:dyDescent="0.3">
      <c r="A14" s="5" t="s">
        <v>103</v>
      </c>
      <c r="B14" s="5">
        <v>2006</v>
      </c>
      <c r="C14" s="9">
        <v>529.70000000000005</v>
      </c>
      <c r="D14" s="9">
        <v>6161.4</v>
      </c>
      <c r="E14" s="10">
        <f t="shared" si="0"/>
        <v>5631.7</v>
      </c>
      <c r="F14" s="108">
        <f>D14/C14</f>
        <v>11.631867094581837</v>
      </c>
      <c r="G14" s="4"/>
    </row>
    <row r="15" spans="1:7" ht="47.4" customHeight="1" x14ac:dyDescent="0.3">
      <c r="A15" s="8" t="s">
        <v>104</v>
      </c>
      <c r="B15" s="11">
        <v>2100</v>
      </c>
      <c r="C15" s="98">
        <f>SUM(C16:C20)</f>
        <v>1629.4179999999999</v>
      </c>
      <c r="D15" s="98">
        <f>SUM(D16:D20)</f>
        <v>1443.3259999999998</v>
      </c>
      <c r="E15" s="99">
        <f t="shared" si="0"/>
        <v>-186.0920000000001</v>
      </c>
      <c r="F15" s="108">
        <f>D15/C15</f>
        <v>0.88579235039750381</v>
      </c>
      <c r="G15" s="4"/>
    </row>
    <row r="16" spans="1:7" ht="18.600000000000001" customHeight="1" x14ac:dyDescent="0.3">
      <c r="A16" s="9" t="s">
        <v>105</v>
      </c>
      <c r="B16" s="9">
        <v>2101</v>
      </c>
      <c r="C16" s="53">
        <f>'Таблиця 1'!C96*0.18</f>
        <v>1628.1179999999999</v>
      </c>
      <c r="D16" s="53">
        <f>'Таблиця 1'!D96*0.18</f>
        <v>1443.7259999999999</v>
      </c>
      <c r="E16" s="54">
        <f t="shared" si="0"/>
        <v>-184.39200000000005</v>
      </c>
      <c r="F16" s="108">
        <f>D16/C16</f>
        <v>0.88674530961515075</v>
      </c>
      <c r="G16" s="4"/>
    </row>
    <row r="17" spans="1:7" ht="17.399999999999999" customHeight="1" x14ac:dyDescent="0.3">
      <c r="A17" s="9" t="s">
        <v>106</v>
      </c>
      <c r="B17" s="9">
        <v>2102</v>
      </c>
      <c r="C17" s="9">
        <f>'Таблиця 1'!C47</f>
        <v>1.3</v>
      </c>
      <c r="D17" s="9">
        <f>'Таблиця 1'!D47</f>
        <v>-0.4</v>
      </c>
      <c r="E17" s="10">
        <f t="shared" si="0"/>
        <v>-1.7000000000000002</v>
      </c>
      <c r="F17" s="108">
        <v>0</v>
      </c>
      <c r="G17" s="4"/>
    </row>
    <row r="18" spans="1:7" ht="15" customHeight="1" x14ac:dyDescent="0.3">
      <c r="A18" s="9" t="s">
        <v>107</v>
      </c>
      <c r="B18" s="9">
        <v>2103</v>
      </c>
      <c r="C18" s="9"/>
      <c r="D18" s="9"/>
      <c r="E18" s="10">
        <f t="shared" si="0"/>
        <v>0</v>
      </c>
      <c r="F18" s="108">
        <v>0</v>
      </c>
      <c r="G18" s="4"/>
    </row>
    <row r="19" spans="1:7" ht="15" customHeight="1" x14ac:dyDescent="0.3">
      <c r="A19" s="9" t="s">
        <v>108</v>
      </c>
      <c r="B19" s="9">
        <v>2104</v>
      </c>
      <c r="C19" s="9"/>
      <c r="D19" s="9"/>
      <c r="E19" s="10">
        <f t="shared" si="0"/>
        <v>0</v>
      </c>
      <c r="F19" s="108">
        <v>0</v>
      </c>
      <c r="G19" s="4"/>
    </row>
    <row r="20" spans="1:7" ht="20.399999999999999" customHeight="1" x14ac:dyDescent="0.3">
      <c r="A20" s="9" t="s">
        <v>109</v>
      </c>
      <c r="B20" s="9">
        <v>2105</v>
      </c>
      <c r="C20" s="9"/>
      <c r="D20" s="9"/>
      <c r="E20" s="10">
        <f t="shared" si="0"/>
        <v>0</v>
      </c>
      <c r="F20" s="108">
        <v>0</v>
      </c>
      <c r="G20" s="4"/>
    </row>
    <row r="21" spans="1:7" ht="35.4" customHeight="1" x14ac:dyDescent="0.3">
      <c r="A21" s="8" t="s">
        <v>110</v>
      </c>
      <c r="B21" s="11">
        <v>2200</v>
      </c>
      <c r="C21" s="98">
        <f>SUM(C22:C25)</f>
        <v>2116.2764999999999</v>
      </c>
      <c r="D21" s="98">
        <f>SUM(D22:D25)</f>
        <v>2031.7350000000001</v>
      </c>
      <c r="E21" s="99">
        <f t="shared" si="0"/>
        <v>-84.541499999999814</v>
      </c>
      <c r="F21" s="108">
        <f>D21/C21</f>
        <v>0.960051770172754</v>
      </c>
      <c r="G21" s="4"/>
    </row>
    <row r="22" spans="1:7" ht="20.399999999999999" customHeight="1" x14ac:dyDescent="0.3">
      <c r="A22" s="9" t="s">
        <v>111</v>
      </c>
      <c r="B22" s="9">
        <v>2201</v>
      </c>
      <c r="C22" s="9"/>
      <c r="D22" s="9"/>
      <c r="E22" s="10">
        <f t="shared" si="0"/>
        <v>0</v>
      </c>
      <c r="F22" s="108">
        <v>0</v>
      </c>
      <c r="G22" s="4"/>
    </row>
    <row r="23" spans="1:7" ht="34.950000000000003" customHeight="1" x14ac:dyDescent="0.3">
      <c r="A23" s="9" t="s">
        <v>112</v>
      </c>
      <c r="B23" s="9">
        <v>2202</v>
      </c>
      <c r="C23" s="53">
        <f>'Таблиця 1'!C97</f>
        <v>1980.6</v>
      </c>
      <c r="D23" s="53">
        <f>'Таблиця 1'!D97</f>
        <v>1630.7</v>
      </c>
      <c r="E23" s="54">
        <f t="shared" si="0"/>
        <v>-349.89999999999986</v>
      </c>
      <c r="F23" s="108">
        <f>D23/C23</f>
        <v>0.82333636271836819</v>
      </c>
      <c r="G23" s="4"/>
    </row>
    <row r="24" spans="1:7" ht="33.6" customHeight="1" x14ac:dyDescent="0.3">
      <c r="A24" s="9" t="s">
        <v>113</v>
      </c>
      <c r="B24" s="9">
        <v>2203</v>
      </c>
      <c r="C24" s="9"/>
      <c r="D24" s="9"/>
      <c r="E24" s="10">
        <f t="shared" si="0"/>
        <v>0</v>
      </c>
      <c r="F24" s="108">
        <v>0</v>
      </c>
      <c r="G24" s="4"/>
    </row>
    <row r="25" spans="1:7" ht="24" customHeight="1" x14ac:dyDescent="0.3">
      <c r="A25" s="9" t="s">
        <v>200</v>
      </c>
      <c r="B25" s="9">
        <v>2204</v>
      </c>
      <c r="C25" s="53">
        <f>'Таблиця 1'!C96*0.015</f>
        <v>135.6765</v>
      </c>
      <c r="D25" s="53">
        <f>'Таблиця 1'!D96*0.05</f>
        <v>401.03500000000003</v>
      </c>
      <c r="E25" s="54">
        <f t="shared" si="0"/>
        <v>265.35850000000005</v>
      </c>
      <c r="F25" s="108">
        <f>D25/C25</f>
        <v>2.9558176987171692</v>
      </c>
      <c r="G25" s="4"/>
    </row>
    <row r="26" spans="1:7" ht="31.95" customHeight="1" x14ac:dyDescent="0.3">
      <c r="A26" s="8" t="s">
        <v>114</v>
      </c>
      <c r="B26" s="11">
        <v>2300</v>
      </c>
      <c r="C26" s="9"/>
      <c r="D26" s="9"/>
      <c r="E26" s="10">
        <f t="shared" si="0"/>
        <v>0</v>
      </c>
      <c r="F26" s="108">
        <v>0</v>
      </c>
      <c r="G26" s="4"/>
    </row>
    <row r="27" spans="1:7" ht="65.400000000000006" customHeight="1" x14ac:dyDescent="0.3">
      <c r="A27" s="9" t="s">
        <v>115</v>
      </c>
      <c r="B27" s="9">
        <v>2301</v>
      </c>
      <c r="C27" s="9"/>
      <c r="D27" s="9"/>
      <c r="E27" s="10">
        <f t="shared" si="0"/>
        <v>0</v>
      </c>
      <c r="F27" s="108">
        <v>0</v>
      </c>
      <c r="G27" s="4"/>
    </row>
    <row r="28" spans="1:7" ht="35.4" customHeight="1" x14ac:dyDescent="0.3">
      <c r="A28" s="9" t="s">
        <v>116</v>
      </c>
      <c r="B28" s="9">
        <v>2302</v>
      </c>
      <c r="C28" s="9"/>
      <c r="D28" s="9"/>
      <c r="E28" s="10">
        <f t="shared" si="0"/>
        <v>0</v>
      </c>
      <c r="F28" s="108">
        <v>0</v>
      </c>
      <c r="G28" s="4"/>
    </row>
    <row r="29" spans="1:7" ht="12.6" customHeight="1" x14ac:dyDescent="0.3">
      <c r="A29" s="4"/>
      <c r="B29" s="4"/>
      <c r="C29" s="4"/>
      <c r="D29" s="4"/>
      <c r="E29" s="50"/>
      <c r="F29" s="50"/>
      <c r="G29" s="4"/>
    </row>
    <row r="30" spans="1:7" ht="16.5" customHeight="1" thickBot="1" x14ac:dyDescent="0.35">
      <c r="A30" s="95" t="s">
        <v>188</v>
      </c>
      <c r="B30" s="14"/>
      <c r="C30" s="14"/>
      <c r="D30" s="44"/>
      <c r="E30" s="154" t="s">
        <v>193</v>
      </c>
      <c r="F30" s="154"/>
    </row>
    <row r="31" spans="1:7" ht="14.4" customHeight="1" x14ac:dyDescent="0.3">
      <c r="A31" s="48" t="s">
        <v>91</v>
      </c>
      <c r="B31" s="13" t="s">
        <v>92</v>
      </c>
      <c r="C31" s="13"/>
      <c r="D31" s="13"/>
      <c r="E31" s="162" t="s">
        <v>93</v>
      </c>
      <c r="F31" s="162"/>
    </row>
  </sheetData>
  <mergeCells count="6">
    <mergeCell ref="A2:F2"/>
    <mergeCell ref="E31:F31"/>
    <mergeCell ref="C4:F4"/>
    <mergeCell ref="B4:B5"/>
    <mergeCell ref="A4:A5"/>
    <mergeCell ref="E30:F30"/>
  </mergeCells>
  <pageMargins left="0.31496062992125984" right="0.31496062992125984" top="0.35433070866141736" bottom="0.15748031496062992" header="0.31496062992125984" footer="0.31496062992125984"/>
  <pageSetup paperSize="9" scale="93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49"/>
  <sheetViews>
    <sheetView zoomScale="130" zoomScaleNormal="130" zoomScaleSheetLayoutView="120" workbookViewId="0">
      <selection activeCell="D43" sqref="D43"/>
    </sheetView>
  </sheetViews>
  <sheetFormatPr defaultRowHeight="14.4" x14ac:dyDescent="0.3"/>
  <cols>
    <col min="1" max="1" width="38.6640625" customWidth="1"/>
    <col min="3" max="3" width="11.6640625" customWidth="1"/>
    <col min="4" max="4" width="10.88671875" customWidth="1"/>
    <col min="5" max="5" width="13.6640625" customWidth="1"/>
    <col min="6" max="6" width="12" customWidth="1"/>
  </cols>
  <sheetData>
    <row r="1" spans="1:6" x14ac:dyDescent="0.3">
      <c r="A1" s="16"/>
      <c r="F1" s="16" t="s">
        <v>117</v>
      </c>
    </row>
    <row r="2" spans="1:6" x14ac:dyDescent="0.3">
      <c r="A2" s="167" t="s">
        <v>118</v>
      </c>
      <c r="B2" s="167"/>
      <c r="C2" s="167"/>
      <c r="D2" s="167"/>
      <c r="E2" s="167"/>
      <c r="F2" s="167"/>
    </row>
    <row r="3" spans="1:6" ht="15" thickBot="1" x14ac:dyDescent="0.35"/>
    <row r="4" spans="1:6" ht="15" thickBot="1" x14ac:dyDescent="0.35">
      <c r="A4" s="168" t="s">
        <v>15</v>
      </c>
      <c r="B4" s="17" t="s">
        <v>16</v>
      </c>
      <c r="C4" s="171" t="s">
        <v>18</v>
      </c>
      <c r="D4" s="172"/>
      <c r="E4" s="172"/>
      <c r="F4" s="173"/>
    </row>
    <row r="5" spans="1:6" x14ac:dyDescent="0.3">
      <c r="A5" s="169"/>
      <c r="B5" s="18" t="s">
        <v>17</v>
      </c>
      <c r="C5" s="168" t="s">
        <v>19</v>
      </c>
      <c r="D5" s="168" t="s">
        <v>20</v>
      </c>
      <c r="E5" s="168" t="s">
        <v>21</v>
      </c>
      <c r="F5" s="168" t="s">
        <v>22</v>
      </c>
    </row>
    <row r="6" spans="1:6" ht="15" thickBot="1" x14ac:dyDescent="0.35">
      <c r="A6" s="170"/>
      <c r="B6" s="19"/>
      <c r="C6" s="170"/>
      <c r="D6" s="170"/>
      <c r="E6" s="170"/>
      <c r="F6" s="170"/>
    </row>
    <row r="7" spans="1:6" ht="15" thickBot="1" x14ac:dyDescent="0.35">
      <c r="A7" s="21">
        <v>1</v>
      </c>
      <c r="B7" s="22">
        <v>2</v>
      </c>
      <c r="C7" s="22">
        <v>3</v>
      </c>
      <c r="D7" s="22">
        <v>4</v>
      </c>
      <c r="E7" s="22">
        <v>5</v>
      </c>
      <c r="F7" s="22">
        <v>6</v>
      </c>
    </row>
    <row r="8" spans="1:6" ht="15" thickBot="1" x14ac:dyDescent="0.35">
      <c r="A8" s="164" t="s">
        <v>119</v>
      </c>
      <c r="B8" s="165"/>
      <c r="C8" s="165"/>
      <c r="D8" s="165"/>
      <c r="E8" s="165"/>
      <c r="F8" s="166"/>
    </row>
    <row r="9" spans="1:6" ht="34.200000000000003" customHeight="1" thickBot="1" x14ac:dyDescent="0.35">
      <c r="A9" s="23" t="s">
        <v>120</v>
      </c>
      <c r="B9" s="22">
        <v>3000</v>
      </c>
      <c r="C9" s="20">
        <f>SUM(C10:C14)</f>
        <v>22258.9</v>
      </c>
      <c r="D9" s="20">
        <f>SUM(D10:D21)</f>
        <v>19086.100000000002</v>
      </c>
      <c r="E9" s="20">
        <f t="shared" ref="E9:E14" si="0">D9-C9</f>
        <v>-3172.7999999999993</v>
      </c>
      <c r="F9" s="43">
        <f>D9/C9</f>
        <v>0.85745926348561707</v>
      </c>
    </row>
    <row r="10" spans="1:6" ht="42" customHeight="1" thickBot="1" x14ac:dyDescent="0.35">
      <c r="A10" s="25" t="s">
        <v>121</v>
      </c>
      <c r="B10" s="20">
        <v>3001</v>
      </c>
      <c r="C10" s="20">
        <v>230</v>
      </c>
      <c r="D10" s="20">
        <v>274.8</v>
      </c>
      <c r="E10" s="20">
        <f t="shared" si="0"/>
        <v>44.800000000000011</v>
      </c>
      <c r="F10" s="43">
        <f>D10/C10</f>
        <v>1.1947826086956521</v>
      </c>
    </row>
    <row r="11" spans="1:6" ht="23.4" customHeight="1" thickBot="1" x14ac:dyDescent="0.35">
      <c r="A11" s="27" t="s">
        <v>25</v>
      </c>
      <c r="B11" s="20">
        <v>3002</v>
      </c>
      <c r="C11" s="20">
        <v>9707.2999999999993</v>
      </c>
      <c r="D11" s="20">
        <v>5977.1</v>
      </c>
      <c r="E11" s="20">
        <f t="shared" si="0"/>
        <v>-3730.1999999999989</v>
      </c>
      <c r="F11" s="43">
        <f>D11/C11</f>
        <v>0.61573248998176633</v>
      </c>
    </row>
    <row r="12" spans="1:6" ht="26.4" customHeight="1" thickBot="1" x14ac:dyDescent="0.35">
      <c r="A12" s="27" t="s">
        <v>26</v>
      </c>
      <c r="B12" s="20">
        <v>3003</v>
      </c>
      <c r="C12" s="20">
        <v>0</v>
      </c>
      <c r="D12" s="20">
        <v>0</v>
      </c>
      <c r="E12" s="20">
        <f t="shared" si="0"/>
        <v>0</v>
      </c>
      <c r="F12" s="43">
        <v>0</v>
      </c>
    </row>
    <row r="13" spans="1:6" ht="15" thickBot="1" x14ac:dyDescent="0.35">
      <c r="A13" s="27" t="s">
        <v>27</v>
      </c>
      <c r="B13" s="20">
        <v>3004</v>
      </c>
      <c r="C13" s="20">
        <f>'Таблиця 1'!C27</f>
        <v>11950.6</v>
      </c>
      <c r="D13" s="57">
        <f>'Таблиця 1'!D27</f>
        <v>12578.7</v>
      </c>
      <c r="E13" s="20">
        <f t="shared" si="0"/>
        <v>628.10000000000036</v>
      </c>
      <c r="F13" s="43">
        <f>D13/C13</f>
        <v>1.0525580305591351</v>
      </c>
    </row>
    <row r="14" spans="1:6" ht="15" thickBot="1" x14ac:dyDescent="0.35">
      <c r="A14" s="27" t="s">
        <v>28</v>
      </c>
      <c r="B14" s="20">
        <v>3005</v>
      </c>
      <c r="C14" s="20">
        <v>371</v>
      </c>
      <c r="D14" s="20">
        <v>248.2</v>
      </c>
      <c r="E14" s="20">
        <f t="shared" si="0"/>
        <v>-122.80000000000001</v>
      </c>
      <c r="F14" s="43">
        <f>D14/C14</f>
        <v>0.66900269541778967</v>
      </c>
    </row>
    <row r="15" spans="1:6" ht="24" customHeight="1" thickBot="1" x14ac:dyDescent="0.35">
      <c r="A15" s="25" t="s">
        <v>122</v>
      </c>
      <c r="B15" s="28">
        <v>3100</v>
      </c>
      <c r="C15" s="20"/>
      <c r="D15" s="20"/>
      <c r="E15" s="20"/>
      <c r="F15" s="20"/>
    </row>
    <row r="16" spans="1:6" ht="20.399999999999999" customHeight="1" thickBot="1" x14ac:dyDescent="0.35">
      <c r="A16" s="25" t="s">
        <v>123</v>
      </c>
      <c r="B16" s="28">
        <v>3101</v>
      </c>
      <c r="C16" s="20"/>
      <c r="D16" s="20"/>
      <c r="E16" s="20"/>
      <c r="F16" s="20"/>
    </row>
    <row r="17" spans="1:6" ht="18.600000000000001" customHeight="1" thickBot="1" x14ac:dyDescent="0.35">
      <c r="A17" s="25" t="s">
        <v>124</v>
      </c>
      <c r="B17" s="28">
        <v>3200</v>
      </c>
      <c r="C17" s="20"/>
      <c r="D17" s="105"/>
      <c r="E17" s="20"/>
      <c r="F17" s="20"/>
    </row>
    <row r="18" spans="1:6" ht="22.95" customHeight="1" thickBot="1" x14ac:dyDescent="0.35">
      <c r="A18" s="25" t="s">
        <v>125</v>
      </c>
      <c r="B18" s="28">
        <v>3300</v>
      </c>
      <c r="C18" s="20"/>
      <c r="D18" s="20"/>
      <c r="E18" s="20"/>
      <c r="F18" s="20"/>
    </row>
    <row r="19" spans="1:6" ht="29.4" customHeight="1" thickBot="1" x14ac:dyDescent="0.35">
      <c r="A19" s="25" t="s">
        <v>126</v>
      </c>
      <c r="B19" s="28">
        <v>3400</v>
      </c>
      <c r="C19" s="20"/>
      <c r="D19" s="20"/>
      <c r="E19" s="20"/>
      <c r="F19" s="20"/>
    </row>
    <row r="20" spans="1:6" ht="24" customHeight="1" thickBot="1" x14ac:dyDescent="0.35">
      <c r="A20" s="25" t="s">
        <v>127</v>
      </c>
      <c r="B20" s="28">
        <v>3500</v>
      </c>
      <c r="C20" s="20"/>
      <c r="D20" s="20"/>
      <c r="E20" s="20"/>
      <c r="F20" s="20"/>
    </row>
    <row r="21" spans="1:6" ht="30.6" customHeight="1" thickBot="1" x14ac:dyDescent="0.35">
      <c r="A21" s="25" t="s">
        <v>128</v>
      </c>
      <c r="B21" s="20">
        <v>3600</v>
      </c>
      <c r="C21" s="20">
        <v>0</v>
      </c>
      <c r="D21" s="20">
        <v>7.3</v>
      </c>
      <c r="E21" s="20">
        <f>D21-C21</f>
        <v>7.3</v>
      </c>
      <c r="F21" s="43">
        <v>0</v>
      </c>
    </row>
    <row r="22" spans="1:6" ht="30.6" customHeight="1" thickBot="1" x14ac:dyDescent="0.35">
      <c r="A22" s="23" t="s">
        <v>129</v>
      </c>
      <c r="B22" s="20">
        <v>3700</v>
      </c>
      <c r="C22" s="101">
        <v>22243</v>
      </c>
      <c r="D22" s="101">
        <v>14774.5</v>
      </c>
      <c r="E22" s="20">
        <f>D22-C22</f>
        <v>-7468.5</v>
      </c>
      <c r="F22" s="43">
        <f t="shared" ref="F22:F27" si="1">D22/C22</f>
        <v>0.66423144360023378</v>
      </c>
    </row>
    <row r="23" spans="1:6" ht="36" customHeight="1" thickBot="1" x14ac:dyDescent="0.35">
      <c r="A23" s="25" t="s">
        <v>130</v>
      </c>
      <c r="B23" s="20">
        <v>3701</v>
      </c>
      <c r="C23" s="101">
        <v>11146.3</v>
      </c>
      <c r="D23" s="101">
        <v>5054.2</v>
      </c>
      <c r="E23" s="20">
        <f>D23-C23</f>
        <v>-6092.0999999999995</v>
      </c>
      <c r="F23" s="43">
        <v>0</v>
      </c>
    </row>
    <row r="24" spans="1:6" ht="24" customHeight="1" thickBot="1" x14ac:dyDescent="0.35">
      <c r="A24" s="25" t="s">
        <v>131</v>
      </c>
      <c r="B24" s="20">
        <v>3702</v>
      </c>
      <c r="C24" s="101">
        <v>9045.1</v>
      </c>
      <c r="D24" s="101">
        <f>'Таблиця 1'!D96</f>
        <v>8020.7</v>
      </c>
      <c r="E24" s="20">
        <f>D24-C24</f>
        <v>-1024.4000000000005</v>
      </c>
      <c r="F24" s="43">
        <f t="shared" si="1"/>
        <v>0.88674530961515063</v>
      </c>
    </row>
    <row r="25" spans="1:6" ht="38.4" customHeight="1" thickBot="1" x14ac:dyDescent="0.35">
      <c r="A25" s="25" t="s">
        <v>132</v>
      </c>
      <c r="B25" s="20">
        <v>3703</v>
      </c>
      <c r="C25" s="101"/>
      <c r="D25" s="101"/>
      <c r="E25" s="20"/>
      <c r="F25" s="43">
        <v>0</v>
      </c>
    </row>
    <row r="26" spans="1:6" ht="48" customHeight="1" thickBot="1" x14ac:dyDescent="0.35">
      <c r="A26" s="25" t="s">
        <v>133</v>
      </c>
      <c r="B26" s="20">
        <v>3800</v>
      </c>
      <c r="C26" s="102">
        <v>3745.7</v>
      </c>
      <c r="D26" s="102">
        <f>'Таблиця 2'!D15+'Таблиця 2'!D21</f>
        <v>3475.0609999999997</v>
      </c>
      <c r="E26" s="57">
        <f>D26-C26</f>
        <v>-270.63900000000012</v>
      </c>
      <c r="F26" s="43">
        <f t="shared" si="1"/>
        <v>0.92774674960621506</v>
      </c>
    </row>
    <row r="27" spans="1:6" ht="24" customHeight="1" thickBot="1" x14ac:dyDescent="0.35">
      <c r="A27" s="25" t="s">
        <v>134</v>
      </c>
      <c r="B27" s="20">
        <v>3801</v>
      </c>
      <c r="C27" s="102">
        <v>1628.1</v>
      </c>
      <c r="D27" s="102">
        <f>'Таблиця 2'!D16</f>
        <v>1443.7259999999999</v>
      </c>
      <c r="E27" s="57">
        <f>D27-C27</f>
        <v>-184.37400000000002</v>
      </c>
      <c r="F27" s="43">
        <f t="shared" si="1"/>
        <v>0.88675511332227752</v>
      </c>
    </row>
    <row r="28" spans="1:6" ht="23.4" customHeight="1" thickBot="1" x14ac:dyDescent="0.35">
      <c r="A28" s="25" t="s">
        <v>135</v>
      </c>
      <c r="B28" s="20">
        <v>3900</v>
      </c>
      <c r="C28" s="101"/>
      <c r="D28" s="101"/>
      <c r="E28" s="20"/>
      <c r="F28" s="20"/>
    </row>
    <row r="29" spans="1:6" ht="21" customHeight="1" thickBot="1" x14ac:dyDescent="0.35">
      <c r="A29" s="25" t="s">
        <v>136</v>
      </c>
      <c r="B29" s="20">
        <v>4000</v>
      </c>
      <c r="C29" s="101"/>
      <c r="D29" s="101"/>
      <c r="E29" s="20"/>
      <c r="F29" s="20"/>
    </row>
    <row r="30" spans="1:6" ht="22.95" customHeight="1" thickBot="1" x14ac:dyDescent="0.35">
      <c r="A30" s="25" t="s">
        <v>37</v>
      </c>
      <c r="B30" s="20">
        <v>5000</v>
      </c>
      <c r="C30" s="20"/>
      <c r="D30" s="20"/>
      <c r="E30" s="20"/>
      <c r="F30" s="20"/>
    </row>
    <row r="31" spans="1:6" ht="33" customHeight="1" thickBot="1" x14ac:dyDescent="0.35">
      <c r="A31" s="23" t="s">
        <v>137</v>
      </c>
      <c r="B31" s="20">
        <v>6000</v>
      </c>
      <c r="C31" s="109">
        <v>0</v>
      </c>
      <c r="D31" s="20">
        <v>0</v>
      </c>
      <c r="E31" s="57">
        <f>D31-C31</f>
        <v>0</v>
      </c>
      <c r="F31" s="43">
        <v>0</v>
      </c>
    </row>
    <row r="32" spans="1:6" ht="15" thickBot="1" x14ac:dyDescent="0.35">
      <c r="A32" s="164" t="s">
        <v>138</v>
      </c>
      <c r="B32" s="165"/>
      <c r="C32" s="165"/>
      <c r="D32" s="165"/>
      <c r="E32" s="165"/>
      <c r="F32" s="166"/>
    </row>
    <row r="33" spans="1:6" ht="38.4" customHeight="1" thickBot="1" x14ac:dyDescent="0.35">
      <c r="A33" s="23" t="s">
        <v>139</v>
      </c>
      <c r="B33" s="20">
        <v>7000</v>
      </c>
      <c r="C33" s="24"/>
      <c r="D33" s="24"/>
      <c r="E33" s="24"/>
      <c r="F33" s="24"/>
    </row>
    <row r="34" spans="1:6" ht="32.4" customHeight="1" thickBot="1" x14ac:dyDescent="0.35">
      <c r="A34" s="25" t="s">
        <v>140</v>
      </c>
      <c r="B34" s="20">
        <v>7001</v>
      </c>
      <c r="C34" s="24"/>
      <c r="D34" s="24"/>
      <c r="E34" s="24"/>
      <c r="F34" s="24"/>
    </row>
    <row r="35" spans="1:6" ht="25.95" customHeight="1" thickBot="1" x14ac:dyDescent="0.35">
      <c r="A35" s="25" t="s">
        <v>127</v>
      </c>
      <c r="B35" s="20">
        <v>7002</v>
      </c>
      <c r="C35" s="24"/>
      <c r="D35" s="24"/>
      <c r="E35" s="24"/>
      <c r="F35" s="24"/>
    </row>
    <row r="36" spans="1:6" ht="39" customHeight="1" thickBot="1" x14ac:dyDescent="0.35">
      <c r="A36" s="25" t="s">
        <v>141</v>
      </c>
      <c r="B36" s="20">
        <v>8000</v>
      </c>
      <c r="C36" s="24"/>
      <c r="D36" s="24"/>
      <c r="E36" s="24"/>
      <c r="F36" s="24"/>
    </row>
    <row r="37" spans="1:6" ht="40.950000000000003" customHeight="1" thickBot="1" x14ac:dyDescent="0.35">
      <c r="A37" s="25" t="s">
        <v>142</v>
      </c>
      <c r="B37" s="20">
        <v>8001</v>
      </c>
      <c r="C37" s="24"/>
      <c r="D37" s="24"/>
      <c r="E37" s="24"/>
      <c r="F37" s="24"/>
    </row>
    <row r="38" spans="1:6" ht="36.6" customHeight="1" thickBot="1" x14ac:dyDescent="0.35">
      <c r="A38" s="25" t="s">
        <v>143</v>
      </c>
      <c r="B38" s="20">
        <v>8002</v>
      </c>
      <c r="C38" s="24"/>
      <c r="D38" s="24"/>
      <c r="E38" s="24"/>
      <c r="F38" s="24"/>
    </row>
    <row r="39" spans="1:6" ht="27" customHeight="1" thickBot="1" x14ac:dyDescent="0.35">
      <c r="A39" s="25" t="s">
        <v>37</v>
      </c>
      <c r="B39" s="20">
        <v>8003</v>
      </c>
      <c r="C39" s="24"/>
      <c r="D39" s="24"/>
      <c r="E39" s="24"/>
      <c r="F39" s="24"/>
    </row>
    <row r="40" spans="1:6" ht="51" customHeight="1" thickBot="1" x14ac:dyDescent="0.35">
      <c r="A40" s="25" t="s">
        <v>144</v>
      </c>
      <c r="B40" s="20">
        <v>9000</v>
      </c>
      <c r="C40" s="24"/>
      <c r="D40" s="24"/>
      <c r="E40" s="24"/>
      <c r="F40" s="24"/>
    </row>
    <row r="41" spans="1:6" ht="15" thickBot="1" x14ac:dyDescent="0.35">
      <c r="A41" s="25" t="s">
        <v>145</v>
      </c>
      <c r="B41" s="20">
        <v>9001</v>
      </c>
      <c r="C41" s="24"/>
      <c r="D41" s="24"/>
      <c r="E41" s="24"/>
      <c r="F41" s="24"/>
    </row>
    <row r="42" spans="1:6" ht="33" customHeight="1" thickBot="1" x14ac:dyDescent="0.35">
      <c r="A42" s="23" t="s">
        <v>146</v>
      </c>
      <c r="B42" s="20">
        <v>10000</v>
      </c>
      <c r="C42" s="24"/>
      <c r="D42" s="24"/>
      <c r="E42" s="24"/>
      <c r="F42" s="24"/>
    </row>
    <row r="43" spans="1:6" ht="32.4" customHeight="1" thickBot="1" x14ac:dyDescent="0.35">
      <c r="A43" s="23" t="s">
        <v>147</v>
      </c>
      <c r="B43" s="20">
        <v>10100</v>
      </c>
      <c r="C43" s="24">
        <f>C9</f>
        <v>22258.9</v>
      </c>
      <c r="D43" s="24">
        <f>D9</f>
        <v>19086.100000000002</v>
      </c>
      <c r="E43" s="24">
        <f>D43-C43</f>
        <v>-3172.7999999999993</v>
      </c>
      <c r="F43" s="43">
        <f>D43/C43</f>
        <v>0.85745926348561707</v>
      </c>
    </row>
    <row r="44" spans="1:6" ht="30" customHeight="1" thickBot="1" x14ac:dyDescent="0.35">
      <c r="A44" s="25" t="s">
        <v>148</v>
      </c>
      <c r="B44" s="20">
        <v>10200</v>
      </c>
      <c r="C44" s="24">
        <v>513.9</v>
      </c>
      <c r="D44" s="24">
        <v>1849.8</v>
      </c>
      <c r="E44" s="24">
        <f>D44-C44</f>
        <v>1335.9</v>
      </c>
      <c r="F44" s="43">
        <f>D44/C44</f>
        <v>3.5995329830706364</v>
      </c>
    </row>
    <row r="45" spans="1:6" ht="22.95" customHeight="1" thickBot="1" x14ac:dyDescent="0.35">
      <c r="A45" s="25" t="s">
        <v>149</v>
      </c>
      <c r="B45" s="20">
        <v>10300</v>
      </c>
      <c r="C45" s="24">
        <v>529.70000000000005</v>
      </c>
      <c r="D45" s="24">
        <v>6161.4</v>
      </c>
      <c r="E45" s="24">
        <f>D45-C45</f>
        <v>5631.7</v>
      </c>
      <c r="F45" s="43">
        <f>D45/C45</f>
        <v>11.631867094581837</v>
      </c>
    </row>
    <row r="48" spans="1:6" ht="15" customHeight="1" thickBot="1" x14ac:dyDescent="0.35">
      <c r="A48" s="95" t="s">
        <v>188</v>
      </c>
      <c r="B48" s="14"/>
      <c r="C48" s="14"/>
      <c r="D48" s="44"/>
      <c r="E48" s="154" t="s">
        <v>193</v>
      </c>
      <c r="F48" s="154"/>
    </row>
    <row r="49" spans="1:6" ht="24" customHeight="1" x14ac:dyDescent="0.3">
      <c r="A49" s="48" t="s">
        <v>91</v>
      </c>
      <c r="B49" s="13" t="s">
        <v>92</v>
      </c>
      <c r="C49" s="13"/>
      <c r="D49" s="162" t="s">
        <v>93</v>
      </c>
      <c r="E49" s="162"/>
      <c r="F49" s="162"/>
    </row>
  </sheetData>
  <mergeCells count="11">
    <mergeCell ref="E48:F48"/>
    <mergeCell ref="D49:F49"/>
    <mergeCell ref="A8:F8"/>
    <mergeCell ref="A32:F32"/>
    <mergeCell ref="A2:F2"/>
    <mergeCell ref="A4:A6"/>
    <mergeCell ref="C4:F4"/>
    <mergeCell ref="C5:C6"/>
    <mergeCell ref="D5:D6"/>
    <mergeCell ref="E5:E6"/>
    <mergeCell ref="F5:F6"/>
  </mergeCells>
  <pageMargins left="0.31496062992125984" right="0.31496062992125984" top="0.35433070866141736" bottom="0.35433070866141736" header="0.31496062992125984" footer="0.31496062992125984"/>
  <pageSetup paperSize="9" orientation="portrait" r:id="rId1"/>
  <rowBreaks count="1" manualBreakCount="1">
    <brk id="31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17"/>
  <sheetViews>
    <sheetView zoomScale="140" zoomScaleNormal="140" workbookViewId="0">
      <selection activeCell="C11" sqref="C11"/>
    </sheetView>
  </sheetViews>
  <sheetFormatPr defaultRowHeight="14.4" x14ac:dyDescent="0.3"/>
  <cols>
    <col min="1" max="1" width="39.109375" customWidth="1"/>
    <col min="3" max="3" width="11.88671875" customWidth="1"/>
    <col min="4" max="4" width="10.88671875" customWidth="1"/>
    <col min="5" max="5" width="11.6640625" customWidth="1"/>
    <col min="6" max="6" width="14" customWidth="1"/>
  </cols>
  <sheetData>
    <row r="1" spans="1:7" x14ac:dyDescent="0.3">
      <c r="A1" s="29"/>
      <c r="F1" s="29" t="s">
        <v>150</v>
      </c>
    </row>
    <row r="2" spans="1:7" x14ac:dyDescent="0.3">
      <c r="A2" s="167" t="s">
        <v>151</v>
      </c>
      <c r="B2" s="167"/>
      <c r="C2" s="167"/>
      <c r="D2" s="167"/>
      <c r="E2" s="167"/>
      <c r="F2" s="167"/>
    </row>
    <row r="3" spans="1:7" ht="15" thickBot="1" x14ac:dyDescent="0.35">
      <c r="A3" s="30"/>
    </row>
    <row r="4" spans="1:7" ht="15" thickBot="1" x14ac:dyDescent="0.35">
      <c r="A4" s="174" t="s">
        <v>15</v>
      </c>
      <c r="B4" s="31" t="s">
        <v>16</v>
      </c>
      <c r="C4" s="177" t="s">
        <v>18</v>
      </c>
      <c r="D4" s="178"/>
      <c r="E4" s="178"/>
      <c r="F4" s="179"/>
    </row>
    <row r="5" spans="1:7" x14ac:dyDescent="0.3">
      <c r="A5" s="175"/>
      <c r="B5" s="32" t="s">
        <v>17</v>
      </c>
      <c r="C5" s="174" t="s">
        <v>19</v>
      </c>
      <c r="D5" s="174" t="s">
        <v>20</v>
      </c>
      <c r="E5" s="174" t="s">
        <v>21</v>
      </c>
      <c r="F5" s="174" t="s">
        <v>22</v>
      </c>
    </row>
    <row r="6" spans="1:7" ht="15" thickBot="1" x14ac:dyDescent="0.35">
      <c r="A6" s="176"/>
      <c r="B6" s="19"/>
      <c r="C6" s="176"/>
      <c r="D6" s="176"/>
      <c r="E6" s="176"/>
      <c r="F6" s="176"/>
    </row>
    <row r="7" spans="1:7" ht="15" thickBot="1" x14ac:dyDescent="0.35">
      <c r="A7" s="21">
        <v>1</v>
      </c>
      <c r="B7" s="22">
        <v>2</v>
      </c>
      <c r="C7" s="22">
        <v>3</v>
      </c>
      <c r="D7" s="22">
        <v>4</v>
      </c>
      <c r="E7" s="22">
        <v>5</v>
      </c>
      <c r="F7" s="22">
        <v>6</v>
      </c>
    </row>
    <row r="8" spans="1:7" ht="27" thickBot="1" x14ac:dyDescent="0.35">
      <c r="A8" s="23" t="s">
        <v>152</v>
      </c>
      <c r="B8" s="22">
        <v>11000</v>
      </c>
      <c r="C8" s="49">
        <f>SUM(C9:C14)</f>
        <v>5500</v>
      </c>
      <c r="D8" s="111">
        <f>SUM(D9:D14)</f>
        <v>0</v>
      </c>
      <c r="E8" s="49">
        <f>SUM(E9:E14)</f>
        <v>-5500</v>
      </c>
      <c r="F8" s="43">
        <v>0</v>
      </c>
    </row>
    <row r="9" spans="1:7" ht="15" thickBot="1" x14ac:dyDescent="0.35">
      <c r="A9" s="33" t="s">
        <v>153</v>
      </c>
      <c r="B9" s="20">
        <v>11001</v>
      </c>
      <c r="C9" s="26"/>
      <c r="D9" s="26"/>
      <c r="E9" s="26">
        <f>D9-C9</f>
        <v>0</v>
      </c>
      <c r="F9" s="43">
        <v>0</v>
      </c>
    </row>
    <row r="10" spans="1:7" ht="15" thickBot="1" x14ac:dyDescent="0.35">
      <c r="A10" s="33" t="s">
        <v>154</v>
      </c>
      <c r="B10" s="20">
        <v>11002</v>
      </c>
      <c r="C10" s="26">
        <v>5500</v>
      </c>
      <c r="D10" s="26">
        <v>0</v>
      </c>
      <c r="E10" s="26">
        <f>D10-C10</f>
        <v>-5500</v>
      </c>
      <c r="F10" s="43">
        <v>0</v>
      </c>
    </row>
    <row r="11" spans="1:7" ht="28.95" customHeight="1" thickBot="1" x14ac:dyDescent="0.35">
      <c r="A11" s="33" t="s">
        <v>155</v>
      </c>
      <c r="B11" s="20">
        <v>11003</v>
      </c>
      <c r="C11" s="26"/>
      <c r="D11" s="26"/>
      <c r="E11" s="26"/>
      <c r="F11" s="26"/>
    </row>
    <row r="12" spans="1:7" ht="15" thickBot="1" x14ac:dyDescent="0.35">
      <c r="A12" s="33" t="s">
        <v>156</v>
      </c>
      <c r="B12" s="20">
        <v>11004</v>
      </c>
      <c r="C12" s="26"/>
      <c r="D12" s="26"/>
      <c r="E12" s="26"/>
      <c r="F12" s="26"/>
    </row>
    <row r="13" spans="1:7" ht="40.200000000000003" thickBot="1" x14ac:dyDescent="0.35">
      <c r="A13" s="33" t="s">
        <v>144</v>
      </c>
      <c r="B13" s="20">
        <v>11005</v>
      </c>
      <c r="C13" s="26"/>
      <c r="D13" s="26"/>
      <c r="E13" s="26"/>
      <c r="F13" s="26"/>
    </row>
    <row r="14" spans="1:7" ht="15" thickBot="1" x14ac:dyDescent="0.35">
      <c r="A14" s="33" t="s">
        <v>145</v>
      </c>
      <c r="B14" s="20">
        <v>11006</v>
      </c>
      <c r="C14" s="26">
        <v>0</v>
      </c>
      <c r="D14" s="26"/>
      <c r="E14" s="26">
        <f>D14-C14</f>
        <v>0</v>
      </c>
      <c r="F14" s="43">
        <v>0</v>
      </c>
    </row>
    <row r="15" spans="1:7" x14ac:dyDescent="0.3">
      <c r="A15" s="1"/>
    </row>
    <row r="16" spans="1:7" ht="19.2" customHeight="1" thickBot="1" x14ac:dyDescent="0.35">
      <c r="A16" s="95" t="s">
        <v>188</v>
      </c>
      <c r="B16" s="14"/>
      <c r="C16" s="14"/>
      <c r="D16" s="44"/>
      <c r="E16" s="154" t="s">
        <v>193</v>
      </c>
      <c r="F16" s="154"/>
      <c r="G16" s="44"/>
    </row>
    <row r="17" spans="1:7" ht="24" customHeight="1" x14ac:dyDescent="0.3">
      <c r="A17" s="48" t="s">
        <v>91</v>
      </c>
      <c r="B17" s="13" t="s">
        <v>92</v>
      </c>
      <c r="C17" s="13"/>
      <c r="D17" s="13"/>
      <c r="E17" s="162" t="s">
        <v>93</v>
      </c>
      <c r="F17" s="162"/>
      <c r="G17" s="45"/>
    </row>
  </sheetData>
  <mergeCells count="9">
    <mergeCell ref="E16:F16"/>
    <mergeCell ref="E17:F17"/>
    <mergeCell ref="A2:F2"/>
    <mergeCell ref="A4:A6"/>
    <mergeCell ref="C4:F4"/>
    <mergeCell ref="C5:C6"/>
    <mergeCell ref="D5:D6"/>
    <mergeCell ref="E5:E6"/>
    <mergeCell ref="F5:F6"/>
  </mergeCells>
  <pageMargins left="0.31496062992125984" right="0.31496062992125984" top="0.74803149606299213" bottom="0.74803149606299213" header="0.31496062992125984" footer="0.31496062992125984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N34"/>
  <sheetViews>
    <sheetView topLeftCell="A8" zoomScale="120" zoomScaleNormal="120" workbookViewId="0">
      <selection activeCell="C24" sqref="C24"/>
    </sheetView>
  </sheetViews>
  <sheetFormatPr defaultColWidth="8.88671875" defaultRowHeight="15.6" x14ac:dyDescent="0.3"/>
  <cols>
    <col min="1" max="1" width="58.33203125" style="35" customWidth="1"/>
    <col min="2" max="2" width="12.33203125" style="35" customWidth="1"/>
    <col min="3" max="4" width="11.6640625" style="35" customWidth="1"/>
    <col min="5" max="7" width="0" style="35" hidden="1" customWidth="1"/>
    <col min="8" max="16384" width="8.88671875" style="35"/>
  </cols>
  <sheetData>
    <row r="1" spans="1:14" x14ac:dyDescent="0.3">
      <c r="A1" s="34"/>
      <c r="D1" s="34" t="s">
        <v>157</v>
      </c>
    </row>
    <row r="2" spans="1:14" x14ac:dyDescent="0.3">
      <c r="A2" s="161" t="s">
        <v>158</v>
      </c>
      <c r="B2" s="161"/>
      <c r="C2" s="161"/>
      <c r="D2" s="161"/>
    </row>
    <row r="3" spans="1:14" x14ac:dyDescent="0.3">
      <c r="A3" s="36"/>
    </row>
    <row r="4" spans="1:14" x14ac:dyDescent="0.3">
      <c r="A4" s="184" t="s">
        <v>15</v>
      </c>
      <c r="B4" s="185" t="s">
        <v>18</v>
      </c>
      <c r="C4" s="185"/>
      <c r="D4" s="185"/>
    </row>
    <row r="5" spans="1:14" x14ac:dyDescent="0.3">
      <c r="A5" s="184"/>
      <c r="B5" s="185" t="s">
        <v>19</v>
      </c>
      <c r="C5" s="185" t="s">
        <v>20</v>
      </c>
      <c r="D5" s="185" t="s">
        <v>21</v>
      </c>
    </row>
    <row r="6" spans="1:14" x14ac:dyDescent="0.3">
      <c r="A6" s="184"/>
      <c r="B6" s="185"/>
      <c r="C6" s="185"/>
      <c r="D6" s="185"/>
    </row>
    <row r="7" spans="1:14" x14ac:dyDescent="0.3">
      <c r="A7" s="38">
        <v>1</v>
      </c>
      <c r="B7" s="38">
        <v>2</v>
      </c>
      <c r="C7" s="38">
        <v>3</v>
      </c>
      <c r="D7" s="38">
        <v>4</v>
      </c>
    </row>
    <row r="8" spans="1:14" ht="66" customHeight="1" x14ac:dyDescent="0.3">
      <c r="A8" s="39" t="s">
        <v>181</v>
      </c>
      <c r="B8" s="38">
        <f>SUM(B9:B11)</f>
        <v>253</v>
      </c>
      <c r="C8" s="38">
        <f>SUM(C9:C11)</f>
        <v>248</v>
      </c>
      <c r="D8" s="38">
        <f>C8-B8</f>
        <v>-5</v>
      </c>
    </row>
    <row r="9" spans="1:14" x14ac:dyDescent="0.3">
      <c r="A9" s="40" t="s">
        <v>159</v>
      </c>
      <c r="B9" s="41">
        <v>1</v>
      </c>
      <c r="C9" s="107">
        <v>1</v>
      </c>
      <c r="D9" s="41">
        <f t="shared" ref="D9:D26" si="0">C9-B9</f>
        <v>0</v>
      </c>
    </row>
    <row r="10" spans="1:14" x14ac:dyDescent="0.3">
      <c r="A10" s="40" t="s">
        <v>160</v>
      </c>
      <c r="B10" s="41">
        <v>46</v>
      </c>
      <c r="C10" s="107">
        <f>42+2</f>
        <v>44</v>
      </c>
      <c r="D10" s="41">
        <f t="shared" si="0"/>
        <v>-2</v>
      </c>
      <c r="I10" s="122" t="s">
        <v>198</v>
      </c>
      <c r="J10" s="122"/>
      <c r="K10" s="122"/>
      <c r="L10" s="122"/>
      <c r="M10" s="123"/>
    </row>
    <row r="11" spans="1:14" x14ac:dyDescent="0.3">
      <c r="A11" s="40" t="s">
        <v>161</v>
      </c>
      <c r="B11" s="41">
        <v>206</v>
      </c>
      <c r="C11" s="107">
        <v>203</v>
      </c>
      <c r="D11" s="41">
        <f t="shared" si="0"/>
        <v>-3</v>
      </c>
      <c r="I11" s="186" t="s">
        <v>199</v>
      </c>
      <c r="J11" s="186"/>
      <c r="K11" s="186"/>
      <c r="L11" s="186"/>
    </row>
    <row r="12" spans="1:14" x14ac:dyDescent="0.3">
      <c r="A12" s="39" t="s">
        <v>162</v>
      </c>
      <c r="B12" s="38">
        <f>SUM(B13:B15)</f>
        <v>9575.4</v>
      </c>
      <c r="C12" s="38">
        <f>SUM(C13:C15)</f>
        <v>7797.5999999999995</v>
      </c>
      <c r="D12" s="55">
        <f t="shared" si="0"/>
        <v>-1777.8000000000002</v>
      </c>
      <c r="E12" s="180"/>
      <c r="F12" s="181"/>
      <c r="G12" s="181"/>
      <c r="H12" s="181"/>
      <c r="I12" s="181"/>
      <c r="J12" s="181"/>
      <c r="K12" s="181"/>
      <c r="L12" s="181"/>
      <c r="M12" s="181"/>
      <c r="N12" s="181"/>
    </row>
    <row r="13" spans="1:14" x14ac:dyDescent="0.3">
      <c r="A13" s="40" t="s">
        <v>159</v>
      </c>
      <c r="B13" s="106">
        <v>145.4</v>
      </c>
      <c r="C13" s="124">
        <v>40.299999999999997</v>
      </c>
      <c r="D13" s="56">
        <f t="shared" si="0"/>
        <v>-105.10000000000001</v>
      </c>
    </row>
    <row r="14" spans="1:14" x14ac:dyDescent="0.3">
      <c r="A14" s="40" t="s">
        <v>160</v>
      </c>
      <c r="B14" s="106">
        <v>1260.5999999999999</v>
      </c>
      <c r="C14" s="124">
        <v>1133.0999999999999</v>
      </c>
      <c r="D14" s="56">
        <f t="shared" si="0"/>
        <v>-127.5</v>
      </c>
    </row>
    <row r="15" spans="1:14" x14ac:dyDescent="0.3">
      <c r="A15" s="40" t="s">
        <v>161</v>
      </c>
      <c r="B15" s="106">
        <v>8169.4</v>
      </c>
      <c r="C15" s="124">
        <v>6624.2</v>
      </c>
      <c r="D15" s="56">
        <f t="shared" si="0"/>
        <v>-1545.1999999999998</v>
      </c>
    </row>
    <row r="16" spans="1:14" ht="31.2" x14ac:dyDescent="0.3">
      <c r="A16" s="39" t="s">
        <v>163</v>
      </c>
      <c r="B16" s="121"/>
      <c r="C16" s="42"/>
      <c r="D16" s="55"/>
    </row>
    <row r="17" spans="1:12" x14ac:dyDescent="0.3">
      <c r="A17" s="40" t="s">
        <v>159</v>
      </c>
      <c r="B17" s="106">
        <v>58.2</v>
      </c>
      <c r="C17" s="56">
        <v>40.299999999999997</v>
      </c>
      <c r="D17" s="56">
        <f t="shared" si="0"/>
        <v>-17.900000000000006</v>
      </c>
    </row>
    <row r="18" spans="1:12" x14ac:dyDescent="0.3">
      <c r="A18" s="40" t="s">
        <v>160</v>
      </c>
      <c r="B18" s="106">
        <v>11</v>
      </c>
      <c r="C18" s="56">
        <f>C14/2.4/C10</f>
        <v>10.730113636363637</v>
      </c>
      <c r="D18" s="56">
        <f t="shared" si="0"/>
        <v>-0.26988636363636331</v>
      </c>
    </row>
    <row r="19" spans="1:12" x14ac:dyDescent="0.3">
      <c r="A19" s="40" t="s">
        <v>161</v>
      </c>
      <c r="B19" s="106">
        <v>15.9</v>
      </c>
      <c r="C19" s="56">
        <f>C15/2.1/C11</f>
        <v>15.538822425521932</v>
      </c>
      <c r="D19" s="56">
        <f t="shared" si="0"/>
        <v>-0.36117757447806831</v>
      </c>
    </row>
    <row r="20" spans="1:12" x14ac:dyDescent="0.3">
      <c r="A20" s="39" t="s">
        <v>164</v>
      </c>
      <c r="B20" s="55">
        <f>SUM(B21:B23)</f>
        <v>9850.9000000000015</v>
      </c>
      <c r="C20" s="110">
        <f>SUM(C21:C23)</f>
        <v>8020.7</v>
      </c>
      <c r="D20" s="55">
        <f t="shared" si="0"/>
        <v>-1830.2000000000016</v>
      </c>
    </row>
    <row r="21" spans="1:12" x14ac:dyDescent="0.3">
      <c r="A21" s="40" t="s">
        <v>159</v>
      </c>
      <c r="B21" s="106">
        <v>145.4</v>
      </c>
      <c r="C21" s="106">
        <v>40.299999999999997</v>
      </c>
      <c r="D21" s="56">
        <f t="shared" si="0"/>
        <v>-105.10000000000001</v>
      </c>
    </row>
    <row r="22" spans="1:12" x14ac:dyDescent="0.3">
      <c r="A22" s="40" t="s">
        <v>160</v>
      </c>
      <c r="B22" s="106">
        <v>1298.3</v>
      </c>
      <c r="C22" s="106">
        <v>1172.2</v>
      </c>
      <c r="D22" s="56">
        <f t="shared" si="0"/>
        <v>-126.09999999999991</v>
      </c>
      <c r="K22" s="113"/>
      <c r="L22" s="112"/>
    </row>
    <row r="23" spans="1:12" x14ac:dyDescent="0.3">
      <c r="A23" s="40" t="s">
        <v>161</v>
      </c>
      <c r="B23" s="106">
        <v>8407.2000000000007</v>
      </c>
      <c r="C23" s="106">
        <v>6808.2</v>
      </c>
      <c r="D23" s="56">
        <f t="shared" si="0"/>
        <v>-1599.0000000000009</v>
      </c>
    </row>
    <row r="24" spans="1:12" ht="31.2" x14ac:dyDescent="0.3">
      <c r="A24" s="39" t="s">
        <v>165</v>
      </c>
      <c r="B24" s="42"/>
      <c r="C24" s="42"/>
      <c r="D24" s="55"/>
    </row>
    <row r="25" spans="1:12" x14ac:dyDescent="0.3">
      <c r="A25" s="40" t="s">
        <v>159</v>
      </c>
      <c r="B25" s="56">
        <v>58.2</v>
      </c>
      <c r="C25" s="56">
        <v>48.5</v>
      </c>
      <c r="D25" s="56">
        <f t="shared" si="0"/>
        <v>-9.7000000000000028</v>
      </c>
    </row>
    <row r="26" spans="1:12" x14ac:dyDescent="0.3">
      <c r="A26" s="40" t="s">
        <v>160</v>
      </c>
      <c r="B26" s="118">
        <v>11.3</v>
      </c>
      <c r="C26" s="118">
        <f>C22/2.4/C10</f>
        <v>11.100378787878789</v>
      </c>
      <c r="D26" s="118">
        <f t="shared" si="0"/>
        <v>-0.19962121212121176</v>
      </c>
    </row>
    <row r="27" spans="1:12" ht="16.5" customHeight="1" x14ac:dyDescent="0.3">
      <c r="A27" s="115" t="s">
        <v>190</v>
      </c>
      <c r="B27" s="119">
        <v>16.3</v>
      </c>
      <c r="C27" s="118">
        <f>C23/2.1/C11</f>
        <v>15.970443349753694</v>
      </c>
      <c r="D27" s="118">
        <v>-4.5</v>
      </c>
    </row>
    <row r="28" spans="1:12" x14ac:dyDescent="0.3">
      <c r="A28" s="116" t="s">
        <v>189</v>
      </c>
      <c r="B28" s="114">
        <v>28.3</v>
      </c>
      <c r="C28" s="114">
        <v>26.2</v>
      </c>
      <c r="D28" s="187"/>
    </row>
    <row r="29" spans="1:12" x14ac:dyDescent="0.3">
      <c r="A29" s="116" t="s">
        <v>191</v>
      </c>
      <c r="B29" s="114">
        <v>14.7</v>
      </c>
      <c r="C29" s="114">
        <v>14.3</v>
      </c>
      <c r="D29" s="187"/>
    </row>
    <row r="30" spans="1:12" x14ac:dyDescent="0.3">
      <c r="A30" s="117" t="s">
        <v>192</v>
      </c>
      <c r="B30" s="120">
        <v>9.1999999999999993</v>
      </c>
      <c r="C30" s="120">
        <v>9.1999999999999993</v>
      </c>
      <c r="D30" s="188"/>
    </row>
    <row r="31" spans="1:12" x14ac:dyDescent="0.3">
      <c r="A31" s="37"/>
    </row>
    <row r="32" spans="1:12" ht="16.2" customHeight="1" thickBot="1" x14ac:dyDescent="0.35">
      <c r="A32" s="46" t="s">
        <v>188</v>
      </c>
      <c r="B32" s="183" t="s">
        <v>193</v>
      </c>
      <c r="C32" s="183"/>
      <c r="D32" s="183"/>
      <c r="E32" s="44"/>
    </row>
    <row r="33" spans="1:5" x14ac:dyDescent="0.3">
      <c r="A33" s="47" t="s">
        <v>170</v>
      </c>
      <c r="B33" s="3"/>
      <c r="C33" s="182" t="s">
        <v>169</v>
      </c>
      <c r="D33" s="182"/>
      <c r="E33" s="3"/>
    </row>
    <row r="34" spans="1:5" x14ac:dyDescent="0.3">
      <c r="A34" s="37"/>
    </row>
  </sheetData>
  <mergeCells count="11">
    <mergeCell ref="E12:N12"/>
    <mergeCell ref="C33:D33"/>
    <mergeCell ref="B32:D32"/>
    <mergeCell ref="A2:D2"/>
    <mergeCell ref="A4:A6"/>
    <mergeCell ref="B4:D4"/>
    <mergeCell ref="B5:B6"/>
    <mergeCell ref="C5:C6"/>
    <mergeCell ref="D5:D6"/>
    <mergeCell ref="I11:L11"/>
    <mergeCell ref="D28:D30"/>
  </mergeCells>
  <pageMargins left="0.31496062992125984" right="0.31496062992125984" top="0.35433070866141736" bottom="0.74803149606299213" header="0.31496062992125984" footer="0.31496062992125984"/>
  <pageSetup paperSize="9" scale="93" fitToWidth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5</vt:i4>
      </vt:variant>
      <vt:variant>
        <vt:lpstr>Іменовані діапазони</vt:lpstr>
      </vt:variant>
      <vt:variant>
        <vt:i4>4</vt:i4>
      </vt:variant>
    </vt:vector>
  </HeadingPairs>
  <TitlesOfParts>
    <vt:vector size="9" baseType="lpstr">
      <vt:lpstr>Таблиця 1</vt:lpstr>
      <vt:lpstr>Таблиця 2</vt:lpstr>
      <vt:lpstr>Таблиця 3</vt:lpstr>
      <vt:lpstr>Таблиця 4</vt:lpstr>
      <vt:lpstr>Таблиця 5</vt:lpstr>
      <vt:lpstr>'Таблиця 4'!bookmark4</vt:lpstr>
      <vt:lpstr>'Таблиця 1'!Область_друку</vt:lpstr>
      <vt:lpstr>'Таблиця 3'!Область_друку</vt:lpstr>
      <vt:lpstr>'Таблиця 5'!Область_друку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2025-07-23T13:12:50Z</dcterms:modified>
</cp:coreProperties>
</file>